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tables/table2.xml" ContentType="application/vnd.openxmlformats-officedocument.spreadsheetml.table+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tables/table3.xml" ContentType="application/vnd.openxmlformats-officedocument.spreadsheetml.table+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tables/table4.xml" ContentType="application/vnd.openxmlformats-officedocument.spreadsheetml.table+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tables/table5.xml" ContentType="application/vnd.openxmlformats-officedocument.spreadsheetml.table+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tables/table6.xml" ContentType="application/vnd.openxmlformats-officedocument.spreadsheetml.table+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tables/table7.xml" ContentType="application/vnd.openxmlformats-officedocument.spreadsheetml.table+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tables/table8.xml" ContentType="application/vnd.openxmlformats-officedocument.spreadsheetml.table+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424"/>
  <workbookPr autoCompressPictures="0"/>
  <mc:AlternateContent xmlns:mc="http://schemas.openxmlformats.org/markup-compatibility/2006">
    <mc:Choice Requires="x15">
      <x15ac:absPath xmlns:x15ac="http://schemas.microsoft.com/office/spreadsheetml/2010/11/ac" url="https://marinestewardshipcouncil-my.sharepoint.com/personal/milly_oakley_msc_org/Documents/ITM/Final drafts May 2023 - loaded on sharepoint/"/>
    </mc:Choice>
  </mc:AlternateContent>
  <xr:revisionPtr revIDLastSave="6" documentId="8_{0C685A4F-7354-4A07-BB00-FF4EB2265681}" xr6:coauthVersionLast="47" xr6:coauthVersionMax="47" xr10:uidLastSave="{55AB1BD6-BB59-4B40-AC87-DC4BA49BD4E3}"/>
  <bookViews>
    <workbookView xWindow="28680" yWindow="-120" windowWidth="29040" windowHeight="15840" tabRatio="845" firstSheet="9" xr2:uid="{00000000-000D-0000-FFFF-FFFF00000000}"/>
  </bookViews>
  <sheets>
    <sheet name="0. Front Sheet" sheetId="8" r:id="rId1"/>
    <sheet name="BMT revisions FSR 22" sheetId="41" state="hidden" r:id="rId2"/>
    <sheet name="1. BMT UoA 1 " sheetId="42" r:id="rId3"/>
    <sheet name="2. BMT UoA 2" sheetId="44" r:id="rId4"/>
    <sheet name="3. BMT UoA 3" sheetId="45" r:id="rId5"/>
    <sheet name="4. BMT UoA 4" sheetId="46" r:id="rId6"/>
    <sheet name="5. BMT UoA 5" sheetId="47" r:id="rId7"/>
    <sheet name="6. BMT UoA 6" sheetId="48" r:id="rId8"/>
    <sheet name="Example" sheetId="43" r:id="rId9"/>
    <sheet name="User Guide" sheetId="9" r:id="rId10"/>
  </sheets>
  <externalReferences>
    <externalReference r:id="rId11"/>
    <externalReference r:id="rId12"/>
    <externalReference r:id="rId13"/>
  </externalReferences>
  <definedNames>
    <definedName name="Audit_type" hidden="1">[1]LK!$AV$2:$AW$5</definedName>
    <definedName name="AuditType">[2]List!$G$2:$G$6</definedName>
    <definedName name="CAB" hidden="1">[1]LK!$AY$2:$AZ$26</definedName>
    <definedName name="country">[2]List!$BC$2:$BC$254</definedName>
    <definedName name="Expected" localSheetId="2">'1. BMT UoA 1 '!$I$3:$AB$27</definedName>
    <definedName name="Expected" localSheetId="3">'2. BMT UoA 2'!$I$3:$AB$27</definedName>
    <definedName name="Expected" localSheetId="4">'3. BMT UoA 3'!$I$3:$AB$27</definedName>
    <definedName name="Expected" localSheetId="5">'4. BMT UoA 4'!$I$3:$AB$27</definedName>
    <definedName name="Expected" localSheetId="6">'5. BMT UoA 5'!$I$3:$AB$27</definedName>
    <definedName name="Expected" localSheetId="7">'6. BMT UoA 6'!$I$3:$AB$27</definedName>
    <definedName name="Expected" localSheetId="1">'BMT revisions FSR 22'!$I$3:$AB$27</definedName>
    <definedName name="Expected" localSheetId="8">Example!$I$3:$AB$27</definedName>
    <definedName name="Expected">#REF!</definedName>
    <definedName name="LK_CAB">[2]List!$A$2:$A$28</definedName>
    <definedName name="LK_Y">[3]LK!$D$2:$D$3</definedName>
    <definedName name="LK_YN">[2]List!$D$2:$D$4</definedName>
    <definedName name="PK_Surveillance" hidden="1">[1]LK!$AP$2:$AQ$7</definedName>
    <definedName name="_xlnm.Print_Area" localSheetId="0">'0. Front Sheet'!$B$2:$J$54</definedName>
    <definedName name="_xlnm.Print_Area" localSheetId="2">'1. BMT UoA 1 '!$A$33:$M$107,'1. BMT UoA 1 '!$A$109:$M$156</definedName>
    <definedName name="_xlnm.Print_Area" localSheetId="3">'2. BMT UoA 2'!$A$33:$M$107,'2. BMT UoA 2'!$A$109:$M$156</definedName>
    <definedName name="_xlnm.Print_Area" localSheetId="4">'3. BMT UoA 3'!$A$33:$M$107,'3. BMT UoA 3'!$A$109:$M$156</definedName>
    <definedName name="_xlnm.Print_Area" localSheetId="5">'4. BMT UoA 4'!$A$33:$M$107,'4. BMT UoA 4'!$A$109:$M$156</definedName>
    <definedName name="_xlnm.Print_Area" localSheetId="6">'5. BMT UoA 5'!$A$33:$M$107,'5. BMT UoA 5'!$A$109:$M$156</definedName>
    <definedName name="_xlnm.Print_Area" localSheetId="7">'6. BMT UoA 6'!$A$33:$M$107,'6. BMT UoA 6'!$A$109:$M$156</definedName>
    <definedName name="_xlnm.Print_Area" localSheetId="1">'BMT revisions FSR 22'!$A$33:$M$107,'BMT revisions FSR 22'!$A$109:$M$156</definedName>
    <definedName name="_xlnm.Print_Area" localSheetId="8">Example!$A$33:$M$107,Example!$A$109:$M$156</definedName>
    <definedName name="Surveillance">[2]List!$J$2:$J$7</definedName>
    <definedName name="this_article" localSheetId="9">'User Guide'!$C$9</definedName>
    <definedName name="Update">#REF!</definedName>
    <definedName name="ValidDepts" localSheetId="2">'1. BMT UoA 1 '!$BE$3:$BE$6</definedName>
    <definedName name="ValidDepts" localSheetId="3">'2. BMT UoA 2'!$BE$3:$BE$6</definedName>
    <definedName name="ValidDepts" localSheetId="4">'3. BMT UoA 3'!$BE$3:$BE$6</definedName>
    <definedName name="ValidDepts" localSheetId="5">'4. BMT UoA 4'!$BE$3:$BE$6</definedName>
    <definedName name="ValidDepts" localSheetId="6">'5. BMT UoA 5'!$BE$3:$BE$6</definedName>
    <definedName name="ValidDepts" localSheetId="7">'6. BMT UoA 6'!$BE$3:$BE$6</definedName>
    <definedName name="ValidDepts" localSheetId="1">'BMT revisions FSR 22'!$BE$3:$BE$6</definedName>
    <definedName name="ValidDepts" localSheetId="8">Example!$BE$3:$BE$6</definedName>
    <definedName name="ValidDepts">#REF!</definedName>
    <definedName name="ValidScoringLevels" localSheetId="2">'1. BMT UoA 1 '!$BE$4:$BE$6</definedName>
    <definedName name="ValidScoringLevels" localSheetId="3">'2. BMT UoA 2'!$BE$4:$BE$6</definedName>
    <definedName name="ValidScoringLevels" localSheetId="4">'3. BMT UoA 3'!$BE$4:$BE$6</definedName>
    <definedName name="ValidScoringLevels" localSheetId="5">'4. BMT UoA 4'!$BE$4:$BE$6</definedName>
    <definedName name="ValidScoringLevels" localSheetId="6">'5. BMT UoA 5'!$BE$4:$BE$6</definedName>
    <definedName name="ValidScoringLevels" localSheetId="7">'6. BMT UoA 6'!$BE$4:$BE$6</definedName>
    <definedName name="ValidScoringLevels" localSheetId="1">'BMT revisions FSR 22'!$BE$4:$BE$6</definedName>
    <definedName name="ValidScoringLevels" localSheetId="8">Example!$BE$4:$BE$6</definedName>
    <definedName name="ValidScoringLevels">#REF!</definedName>
    <definedName name="Year0Range" localSheetId="2">'1. BMT UoA 1 '!$H$3:$H$27</definedName>
    <definedName name="Year0Range" localSheetId="3">'2. BMT UoA 2'!$H$3:$H$27</definedName>
    <definedName name="Year0Range" localSheetId="4">'3. BMT UoA 3'!$H$3:$H$27</definedName>
    <definedName name="Year0Range" localSheetId="5">'4. BMT UoA 4'!$H$3:$H$27</definedName>
    <definedName name="Year0Range" localSheetId="6">'5. BMT UoA 5'!$H$3:$H$27</definedName>
    <definedName name="Year0Range" localSheetId="7">'6. BMT UoA 6'!$H$3:$H$27</definedName>
    <definedName name="Year0Range" localSheetId="1">'BMT revisions FSR 22'!$H$3:$H$27</definedName>
    <definedName name="Year0Range" localSheetId="8">Example!$H$3:$H$27</definedName>
    <definedName name="Year0Range">#REF!</definedName>
    <definedName name="Year10Expected" localSheetId="2">'1. BMT UoA 1 '!$AH$3:$AH$27</definedName>
    <definedName name="Year10Expected" localSheetId="3">'2. BMT UoA 2'!$AH$3:$AH$27</definedName>
    <definedName name="Year10Expected" localSheetId="4">'3. BMT UoA 3'!$AH$3:$AH$27</definedName>
    <definedName name="Year10Expected" localSheetId="5">'4. BMT UoA 4'!$AH$3:$AH$27</definedName>
    <definedName name="Year10Expected" localSheetId="6">'5. BMT UoA 5'!$AH$3:$AH$27</definedName>
    <definedName name="Year10Expected" localSheetId="7">'6. BMT UoA 6'!$AH$3:$AH$27</definedName>
    <definedName name="Year10Expected" localSheetId="1">'BMT revisions FSR 22'!$AH$3:$AH$27</definedName>
    <definedName name="Year10Expected" localSheetId="8">Example!$AH$3:$AH$27</definedName>
    <definedName name="Year10Expected">#REF!</definedName>
    <definedName name="Year10Range" localSheetId="2">'1. BMT UoA 1 '!$R$3:$R$27</definedName>
    <definedName name="Year10Range" localSheetId="3">'2. BMT UoA 2'!$R$3:$R$27</definedName>
    <definedName name="Year10Range" localSheetId="4">'3. BMT UoA 3'!$R$3:$R$27</definedName>
    <definedName name="Year10Range" localSheetId="5">'4. BMT UoA 4'!$R$3:$R$27</definedName>
    <definedName name="Year10Range" localSheetId="6">'5. BMT UoA 5'!$R$3:$R$27</definedName>
    <definedName name="Year10Range" localSheetId="7">'6. BMT UoA 6'!$R$3:$R$27</definedName>
    <definedName name="Year10Range" localSheetId="1">'BMT revisions FSR 22'!$R$3:$R$27</definedName>
    <definedName name="Year10Range" localSheetId="8">Example!$R$3:$R$27</definedName>
    <definedName name="Year10Range">#REF!</definedName>
    <definedName name="Year1Expected" localSheetId="2">'1. BMT UoA 1 '!$Y$3:$Y$27</definedName>
    <definedName name="Year1Expected" localSheetId="3">'2. BMT UoA 2'!$Y$3:$Y$27</definedName>
    <definedName name="Year1Expected" localSheetId="4">'3. BMT UoA 3'!$Y$3:$Y$27</definedName>
    <definedName name="Year1Expected" localSheetId="5">'4. BMT UoA 4'!$Y$3:$Y$27</definedName>
    <definedName name="Year1Expected" localSheetId="6">'5. BMT UoA 5'!$Y$3:$Y$27</definedName>
    <definedName name="Year1Expected" localSheetId="7">'6. BMT UoA 6'!$Y$3:$Y$27</definedName>
    <definedName name="Year1Expected" localSheetId="1">'BMT revisions FSR 22'!$Y$3:$Y$27</definedName>
    <definedName name="Year1Expected" localSheetId="8">Example!$Y$3:$Y$27</definedName>
    <definedName name="Year1Expected">#REF!</definedName>
    <definedName name="Year1Range" localSheetId="2">'1. BMT UoA 1 '!$I$3:$I$27</definedName>
    <definedName name="Year1Range" localSheetId="3">'2. BMT UoA 2'!$I$3:$I$27</definedName>
    <definedName name="Year1Range" localSheetId="4">'3. BMT UoA 3'!$I$3:$I$27</definedName>
    <definedName name="Year1Range" localSheetId="5">'4. BMT UoA 4'!$I$3:$I$27</definedName>
    <definedName name="Year1Range" localSheetId="6">'5. BMT UoA 5'!$I$3:$I$27</definedName>
    <definedName name="Year1Range" localSheetId="7">'6. BMT UoA 6'!$I$3:$I$27</definedName>
    <definedName name="Year1Range" localSheetId="1">'BMT revisions FSR 22'!$I$3:$I$27</definedName>
    <definedName name="Year1Range" localSheetId="8">Example!$I$3:$I$27</definedName>
    <definedName name="Year1Range">#REF!</definedName>
    <definedName name="Year2Expected" localSheetId="2">'1. BMT UoA 1 '!$Z$3:$Z$27</definedName>
    <definedName name="Year2Expected" localSheetId="3">'2. BMT UoA 2'!$Z$3:$Z$27</definedName>
    <definedName name="Year2Expected" localSheetId="4">'3. BMT UoA 3'!$Z$3:$Z$27</definedName>
    <definedName name="Year2Expected" localSheetId="5">'4. BMT UoA 4'!$Z$3:$Z$27</definedName>
    <definedName name="Year2Expected" localSheetId="6">'5. BMT UoA 5'!$Z$3:$Z$27</definedName>
    <definedName name="Year2Expected" localSheetId="7">'6. BMT UoA 6'!$Z$3:$Z$27</definedName>
    <definedName name="Year2Expected" localSheetId="1">'BMT revisions FSR 22'!$Z$3:$Z$27</definedName>
    <definedName name="Year2Expected" localSheetId="8">Example!$Z$3:$Z$27</definedName>
    <definedName name="Year2Expected">#REF!</definedName>
    <definedName name="Year2Range" localSheetId="2">'1. BMT UoA 1 '!$J$3:$J$27</definedName>
    <definedName name="Year2Range" localSheetId="3">'2. BMT UoA 2'!$J$3:$J$27</definedName>
    <definedName name="Year2Range" localSheetId="4">'3. BMT UoA 3'!$J$3:$J$27</definedName>
    <definedName name="Year2Range" localSheetId="5">'4. BMT UoA 4'!$J$3:$J$27</definedName>
    <definedName name="Year2Range" localSheetId="6">'5. BMT UoA 5'!$J$3:$J$27</definedName>
    <definedName name="Year2Range" localSheetId="7">'6. BMT UoA 6'!$J$3:$J$27</definedName>
    <definedName name="Year2Range" localSheetId="1">'BMT revisions FSR 22'!$J$3:$J$27</definedName>
    <definedName name="Year2Range" localSheetId="8">Example!$J$3:$J$27</definedName>
    <definedName name="Year2Range">#REF!</definedName>
    <definedName name="Year3Expected" localSheetId="2">'1. BMT UoA 1 '!$AA$3:$AA$27</definedName>
    <definedName name="Year3Expected" localSheetId="3">'2. BMT UoA 2'!$AA$3:$AA$27</definedName>
    <definedName name="Year3Expected" localSheetId="4">'3. BMT UoA 3'!$AA$3:$AA$27</definedName>
    <definedName name="Year3Expected" localSheetId="5">'4. BMT UoA 4'!$AA$3:$AA$27</definedName>
    <definedName name="Year3Expected" localSheetId="6">'5. BMT UoA 5'!$AA$3:$AA$27</definedName>
    <definedName name="Year3Expected" localSheetId="7">'6. BMT UoA 6'!$AA$3:$AA$27</definedName>
    <definedName name="Year3Expected" localSheetId="1">'BMT revisions FSR 22'!$AA$3:$AA$27</definedName>
    <definedName name="Year3Expected" localSheetId="8">Example!$AA$3:$AA$27</definedName>
    <definedName name="Year3Expected">#REF!</definedName>
    <definedName name="Year3Range" localSheetId="2">'1. BMT UoA 1 '!$K$3:$K$27</definedName>
    <definedName name="Year3Range" localSheetId="3">'2. BMT UoA 2'!$K$3:$K$27</definedName>
    <definedName name="Year3Range" localSheetId="4">'3. BMT UoA 3'!$K$3:$K$27</definedName>
    <definedName name="Year3Range" localSheetId="5">'4. BMT UoA 4'!$K$3:$K$27</definedName>
    <definedName name="Year3Range" localSheetId="6">'5. BMT UoA 5'!$K$3:$K$27</definedName>
    <definedName name="Year3Range" localSheetId="7">'6. BMT UoA 6'!$K$3:$K$27</definedName>
    <definedName name="Year3Range" localSheetId="1">'BMT revisions FSR 22'!$K$3:$K$27</definedName>
    <definedName name="Year3Range" localSheetId="8">Example!$K$3:$K$27</definedName>
    <definedName name="Year3Range">#REF!</definedName>
    <definedName name="Year4Expected" localSheetId="2">'1. BMT UoA 1 '!$AB$3:$AB$27</definedName>
    <definedName name="Year4Expected" localSheetId="3">'2. BMT UoA 2'!$AB$3:$AB$27</definedName>
    <definedName name="Year4Expected" localSheetId="4">'3. BMT UoA 3'!$AB$3:$AB$27</definedName>
    <definedName name="Year4Expected" localSheetId="5">'4. BMT UoA 4'!$AB$3:$AB$27</definedName>
    <definedName name="Year4Expected" localSheetId="6">'5. BMT UoA 5'!$AB$3:$AB$27</definedName>
    <definedName name="Year4Expected" localSheetId="7">'6. BMT UoA 6'!$AB$3:$AB$27</definedName>
    <definedName name="Year4Expected" localSheetId="1">'BMT revisions FSR 22'!$AB$3:$AB$27</definedName>
    <definedName name="Year4Expected" localSheetId="8">Example!$AB$3:$AB$27</definedName>
    <definedName name="Year4Expected">#REF!</definedName>
    <definedName name="Year4Range" localSheetId="2">'1. BMT UoA 1 '!$L$3:$L$27</definedName>
    <definedName name="Year4Range" localSheetId="3">'2. BMT UoA 2'!$L$3:$L$27</definedName>
    <definedName name="Year4Range" localSheetId="4">'3. BMT UoA 3'!$L$3:$L$27</definedName>
    <definedName name="Year4Range" localSheetId="5">'4. BMT UoA 4'!$L$3:$L$27</definedName>
    <definedName name="Year4Range" localSheetId="6">'5. BMT UoA 5'!$L$3:$L$27</definedName>
    <definedName name="Year4Range" localSheetId="7">'6. BMT UoA 6'!$L$3:$L$27</definedName>
    <definedName name="Year4Range" localSheetId="1">'BMT revisions FSR 22'!$L$3:$L$27</definedName>
    <definedName name="Year4Range" localSheetId="8">Example!$L$3:$L$27</definedName>
    <definedName name="Year4Range">#REF!</definedName>
    <definedName name="Year5Expected" localSheetId="2">'1. BMT UoA 1 '!$AC$3:$AC$27</definedName>
    <definedName name="Year5Expected" localSheetId="3">'2. BMT UoA 2'!$AC$3:$AC$27</definedName>
    <definedName name="Year5Expected" localSheetId="4">'3. BMT UoA 3'!$AC$3:$AC$27</definedName>
    <definedName name="Year5Expected" localSheetId="5">'4. BMT UoA 4'!$AC$3:$AC$27</definedName>
    <definedName name="Year5Expected" localSheetId="6">'5. BMT UoA 5'!$AC$3:$AC$27</definedName>
    <definedName name="Year5Expected" localSheetId="7">'6. BMT UoA 6'!$AC$3:$AC$27</definedName>
    <definedName name="Year5Expected" localSheetId="1">'BMT revisions FSR 22'!$AC$3:$AC$27</definedName>
    <definedName name="Year5Expected" localSheetId="8">Example!$AC$3:$AC$27</definedName>
    <definedName name="Year5Expected">#REF!</definedName>
    <definedName name="Year5Range" localSheetId="2">'1. BMT UoA 1 '!$M$3:$M$27</definedName>
    <definedName name="Year5Range" localSheetId="3">'2. BMT UoA 2'!$M$3:$M$27</definedName>
    <definedName name="Year5Range" localSheetId="4">'3. BMT UoA 3'!$M$3:$M$27</definedName>
    <definedName name="Year5Range" localSheetId="5">'4. BMT UoA 4'!$M$3:$M$27</definedName>
    <definedName name="Year5Range" localSheetId="6">'5. BMT UoA 5'!$M$3:$M$27</definedName>
    <definedName name="Year5Range" localSheetId="7">'6. BMT UoA 6'!$M$3:$M$27</definedName>
    <definedName name="Year5Range" localSheetId="1">'BMT revisions FSR 22'!$M$3:$M$27</definedName>
    <definedName name="Year5Range" localSheetId="8">Example!$M$3:$M$27</definedName>
    <definedName name="Year5Range">#REF!</definedName>
    <definedName name="Year6Expected" localSheetId="2">'1. BMT UoA 1 '!$AD$3:$AD$27</definedName>
    <definedName name="Year6Expected" localSheetId="3">'2. BMT UoA 2'!$AD$3:$AD$27</definedName>
    <definedName name="Year6Expected" localSheetId="4">'3. BMT UoA 3'!$AD$3:$AD$27</definedName>
    <definedName name="Year6Expected" localSheetId="5">'4. BMT UoA 4'!$AD$3:$AD$27</definedName>
    <definedName name="Year6Expected" localSheetId="6">'5. BMT UoA 5'!$AD$3:$AD$27</definedName>
    <definedName name="Year6Expected" localSheetId="7">'6. BMT UoA 6'!$AD$3:$AD$27</definedName>
    <definedName name="Year6Expected" localSheetId="1">'BMT revisions FSR 22'!$AD$3:$AD$27</definedName>
    <definedName name="Year6Expected" localSheetId="8">Example!$AD$3:$AD$27</definedName>
    <definedName name="Year6Expected">#REF!</definedName>
    <definedName name="Year6Range" localSheetId="2">'1. BMT UoA 1 '!$N$3:$N$27</definedName>
    <definedName name="Year6Range" localSheetId="3">'2. BMT UoA 2'!$N$3:$N$27</definedName>
    <definedName name="Year6Range" localSheetId="4">'3. BMT UoA 3'!$N$3:$N$27</definedName>
    <definedName name="Year6Range" localSheetId="5">'4. BMT UoA 4'!$N$3:$N$27</definedName>
    <definedName name="Year6Range" localSheetId="6">'5. BMT UoA 5'!$N$3:$N$27</definedName>
    <definedName name="Year6Range" localSheetId="7">'6. BMT UoA 6'!$N$3:$N$27</definedName>
    <definedName name="Year6Range" localSheetId="1">'BMT revisions FSR 22'!$N$3:$N$27</definedName>
    <definedName name="Year6Range" localSheetId="8">Example!$N$3:$N$27</definedName>
    <definedName name="Year6Range">#REF!</definedName>
    <definedName name="Year7Expected" localSheetId="2">'1. BMT UoA 1 '!$AE$3:$AE$27</definedName>
    <definedName name="Year7Expected" localSheetId="3">'2. BMT UoA 2'!$AE$3:$AE$27</definedName>
    <definedName name="Year7Expected" localSheetId="4">'3. BMT UoA 3'!$AE$3:$AE$27</definedName>
    <definedName name="Year7Expected" localSheetId="5">'4. BMT UoA 4'!$AE$3:$AE$27</definedName>
    <definedName name="Year7Expected" localSheetId="6">'5. BMT UoA 5'!$AE$3:$AE$27</definedName>
    <definedName name="Year7Expected" localSheetId="7">'6. BMT UoA 6'!$AE$3:$AE$27</definedName>
    <definedName name="Year7Expected" localSheetId="1">'BMT revisions FSR 22'!$AE$3:$AE$27</definedName>
    <definedName name="Year7Expected" localSheetId="8">Example!$AE$3:$AE$27</definedName>
    <definedName name="Year7Expected">#REF!</definedName>
    <definedName name="Year7Range" localSheetId="2">'1. BMT UoA 1 '!$O$3:$O$27</definedName>
    <definedName name="Year7Range" localSheetId="3">'2. BMT UoA 2'!$O$3:$O$27</definedName>
    <definedName name="Year7Range" localSheetId="4">'3. BMT UoA 3'!$O$3:$O$27</definedName>
    <definedName name="Year7Range" localSheetId="5">'4. BMT UoA 4'!$O$3:$O$27</definedName>
    <definedName name="Year7Range" localSheetId="6">'5. BMT UoA 5'!$O$3:$O$27</definedName>
    <definedName name="Year7Range" localSheetId="7">'6. BMT UoA 6'!$O$3:$O$27</definedName>
    <definedName name="Year7Range" localSheetId="1">'BMT revisions FSR 22'!$O$3:$O$27</definedName>
    <definedName name="Year7Range" localSheetId="8">Example!$O$3:$O$27</definedName>
    <definedName name="Year7Range">#REF!</definedName>
    <definedName name="Year8Expected" localSheetId="2">'1. BMT UoA 1 '!$AF$3:$AF$27</definedName>
    <definedName name="Year8Expected" localSheetId="3">'2. BMT UoA 2'!$AF$3:$AF$27</definedName>
    <definedName name="Year8Expected" localSheetId="4">'3. BMT UoA 3'!$AF$3:$AF$27</definedName>
    <definedName name="Year8Expected" localSheetId="5">'4. BMT UoA 4'!$AF$3:$AF$27</definedName>
    <definedName name="Year8Expected" localSheetId="6">'5. BMT UoA 5'!$AF$3:$AF$27</definedName>
    <definedName name="Year8Expected" localSheetId="7">'6. BMT UoA 6'!$AF$3:$AF$27</definedName>
    <definedName name="Year8Expected" localSheetId="1">'BMT revisions FSR 22'!$AF$3:$AF$27</definedName>
    <definedName name="Year8Expected" localSheetId="8">Example!$AF$3:$AF$27</definedName>
    <definedName name="Year8Expected">#REF!</definedName>
    <definedName name="Year8Range" localSheetId="2">'1. BMT UoA 1 '!$P$3:$P$27</definedName>
    <definedName name="Year8Range" localSheetId="3">'2. BMT UoA 2'!$P$3:$P$27</definedName>
    <definedName name="Year8Range" localSheetId="4">'3. BMT UoA 3'!$P$3:$P$27</definedName>
    <definedName name="Year8Range" localSheetId="5">'4. BMT UoA 4'!$P$3:$P$27</definedName>
    <definedName name="Year8Range" localSheetId="6">'5. BMT UoA 5'!$P$3:$P$27</definedName>
    <definedName name="Year8Range" localSheetId="7">'6. BMT UoA 6'!$P$3:$P$27</definedName>
    <definedName name="Year8Range" localSheetId="1">'BMT revisions FSR 22'!$P$3:$P$27</definedName>
    <definedName name="Year8Range" localSheetId="8">Example!$P$3:$P$27</definedName>
    <definedName name="Year8Range">#REF!</definedName>
    <definedName name="Year9Expected" localSheetId="2">'1. BMT UoA 1 '!$AG$3:$AG$27</definedName>
    <definedName name="Year9Expected" localSheetId="3">'2. BMT UoA 2'!$AG$3:$AG$27</definedName>
    <definedName name="Year9Expected" localSheetId="4">'3. BMT UoA 3'!$AG$3:$AG$27</definedName>
    <definedName name="Year9Expected" localSheetId="5">'4. BMT UoA 4'!$AG$3:$AG$27</definedName>
    <definedName name="Year9Expected" localSheetId="6">'5. BMT UoA 5'!$AG$3:$AG$27</definedName>
    <definedName name="Year9Expected" localSheetId="7">'6. BMT UoA 6'!$AG$3:$AG$27</definedName>
    <definedName name="Year9Expected" localSheetId="1">'BMT revisions FSR 22'!$AG$3:$AG$27</definedName>
    <definedName name="Year9Expected" localSheetId="8">Example!$AG$3:$AG$27</definedName>
    <definedName name="Year9Expected">#REF!</definedName>
    <definedName name="Year9Range" localSheetId="2">'1. BMT UoA 1 '!$Q$3:$Q$27</definedName>
    <definedName name="Year9Range" localSheetId="3">'2. BMT UoA 2'!$Q$3:$Q$27</definedName>
    <definedName name="Year9Range" localSheetId="4">'3. BMT UoA 3'!$Q$3:$Q$27</definedName>
    <definedName name="Year9Range" localSheetId="5">'4. BMT UoA 4'!$Q$3:$Q$27</definedName>
    <definedName name="Year9Range" localSheetId="6">'5. BMT UoA 5'!$Q$3:$Q$27</definedName>
    <definedName name="Year9Range" localSheetId="7">'6. BMT UoA 6'!$Q$3:$Q$27</definedName>
    <definedName name="Year9Range" localSheetId="1">'BMT revisions FSR 22'!$Q$3:$Q$27</definedName>
    <definedName name="Year9Range" localSheetId="8">Example!$Q$3:$Q$27</definedName>
    <definedName name="Year9Range">#REF!</definedName>
    <definedName name="YNSelect" hidden="1">[1]LK!$A$2:$B$4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9" i="42" l="1"/>
  <c r="B45" i="48"/>
  <c r="B44" i="48"/>
  <c r="B43" i="48"/>
  <c r="AH30" i="48"/>
  <c r="AG30" i="48"/>
  <c r="AF30" i="48"/>
  <c r="AE30" i="48"/>
  <c r="AD30" i="48"/>
  <c r="AC30" i="48"/>
  <c r="AB30" i="48"/>
  <c r="AA30" i="48"/>
  <c r="Z30" i="48"/>
  <c r="Y30" i="48"/>
  <c r="R30" i="48"/>
  <c r="Q30" i="48"/>
  <c r="P30" i="48"/>
  <c r="O30" i="48"/>
  <c r="N30" i="48"/>
  <c r="M30" i="48"/>
  <c r="L30" i="48"/>
  <c r="K30" i="48"/>
  <c r="J30" i="48"/>
  <c r="I30" i="48"/>
  <c r="H30" i="48"/>
  <c r="AH29" i="48"/>
  <c r="AG29" i="48"/>
  <c r="AF29" i="48"/>
  <c r="AE29" i="48"/>
  <c r="AD29" i="48"/>
  <c r="AC29" i="48"/>
  <c r="AB29" i="48"/>
  <c r="AA29" i="48"/>
  <c r="Z29" i="48"/>
  <c r="Y29" i="48"/>
  <c r="R29" i="48"/>
  <c r="Q29" i="48"/>
  <c r="P29" i="48"/>
  <c r="O29" i="48"/>
  <c r="N29" i="48"/>
  <c r="M29" i="48"/>
  <c r="L29" i="48"/>
  <c r="K29" i="48"/>
  <c r="J29" i="48"/>
  <c r="I29" i="48"/>
  <c r="H29" i="48"/>
  <c r="AH28" i="48"/>
  <c r="AG28" i="48"/>
  <c r="AF28" i="48"/>
  <c r="AE28" i="48"/>
  <c r="AD28" i="48"/>
  <c r="AC28" i="48"/>
  <c r="AB28" i="48"/>
  <c r="AA28" i="48"/>
  <c r="Z28" i="48"/>
  <c r="Y28" i="48"/>
  <c r="R28" i="48"/>
  <c r="Q28" i="48"/>
  <c r="P28" i="48"/>
  <c r="O28" i="48"/>
  <c r="N28" i="48"/>
  <c r="M28" i="48"/>
  <c r="L28" i="48"/>
  <c r="K28" i="48"/>
  <c r="J28" i="48"/>
  <c r="I28" i="48"/>
  <c r="H28" i="48"/>
  <c r="CE27" i="48"/>
  <c r="CD27" i="48"/>
  <c r="CC27" i="48"/>
  <c r="CB27" i="48"/>
  <c r="CA27" i="48"/>
  <c r="BZ27" i="48"/>
  <c r="BY27" i="48"/>
  <c r="BX27" i="48"/>
  <c r="BW27" i="48"/>
  <c r="BV27" i="48"/>
  <c r="BT27" i="48"/>
  <c r="BS27" i="48"/>
  <c r="BR27" i="48"/>
  <c r="BQ27" i="48"/>
  <c r="BP27" i="48"/>
  <c r="BO27" i="48"/>
  <c r="BN27" i="48"/>
  <c r="BM27" i="48"/>
  <c r="BL27" i="48"/>
  <c r="BK27" i="48"/>
  <c r="BJ27" i="48"/>
  <c r="BC27" i="48"/>
  <c r="K135" i="48" s="1"/>
  <c r="AZ27" i="48"/>
  <c r="H135" i="48" s="1"/>
  <c r="AX27" i="48"/>
  <c r="I135" i="48" s="1"/>
  <c r="AT27" i="48"/>
  <c r="AS27" i="48"/>
  <c r="AR27" i="48"/>
  <c r="AQ27" i="48"/>
  <c r="AP27" i="48"/>
  <c r="AO27" i="48"/>
  <c r="BB27" i="48" s="1"/>
  <c r="J135" i="48" s="1"/>
  <c r="AN27" i="48"/>
  <c r="AM27" i="48"/>
  <c r="AL27" i="48"/>
  <c r="AK27" i="48"/>
  <c r="CE26" i="48"/>
  <c r="CD26" i="48"/>
  <c r="CC26" i="48"/>
  <c r="CB26" i="48"/>
  <c r="CA26" i="48"/>
  <c r="BZ26" i="48"/>
  <c r="BY26" i="48"/>
  <c r="BX26" i="48"/>
  <c r="BW26" i="48"/>
  <c r="BV26" i="48"/>
  <c r="BT26" i="48"/>
  <c r="BS26" i="48"/>
  <c r="BR26" i="48"/>
  <c r="BQ26" i="48"/>
  <c r="BP26" i="48"/>
  <c r="BO26" i="48"/>
  <c r="BN26" i="48"/>
  <c r="BM26" i="48"/>
  <c r="BL26" i="48"/>
  <c r="BK26" i="48"/>
  <c r="BJ26" i="48"/>
  <c r="BC26" i="48"/>
  <c r="K134" i="48" s="1"/>
  <c r="BA26" i="48"/>
  <c r="AZ26" i="48"/>
  <c r="H134" i="48" s="1"/>
  <c r="AY26" i="48"/>
  <c r="AX26" i="48"/>
  <c r="I134" i="48" s="1"/>
  <c r="AT26" i="48"/>
  <c r="AS26" i="48"/>
  <c r="AR26" i="48"/>
  <c r="AQ26" i="48"/>
  <c r="AP26" i="48"/>
  <c r="AO26" i="48"/>
  <c r="AN26" i="48"/>
  <c r="AM26" i="48"/>
  <c r="AL26" i="48"/>
  <c r="AK26" i="48"/>
  <c r="BB26" i="48" s="1"/>
  <c r="J134" i="48" s="1"/>
  <c r="CE25" i="48"/>
  <c r="CD25" i="48"/>
  <c r="CC25" i="48"/>
  <c r="CB25" i="48"/>
  <c r="CA25" i="48"/>
  <c r="BZ25" i="48"/>
  <c r="BY25" i="48"/>
  <c r="BX25" i="48"/>
  <c r="BW25" i="48"/>
  <c r="BV25" i="48"/>
  <c r="BT25" i="48"/>
  <c r="BS25" i="48"/>
  <c r="BR25" i="48"/>
  <c r="BQ25" i="48"/>
  <c r="BP25" i="48"/>
  <c r="BO25" i="48"/>
  <c r="BN25" i="48"/>
  <c r="BM25" i="48"/>
  <c r="BL25" i="48"/>
  <c r="BK25" i="48"/>
  <c r="BJ25" i="48"/>
  <c r="BC25" i="48"/>
  <c r="K133" i="48" s="1"/>
  <c r="AZ25" i="48"/>
  <c r="H133" i="48" s="1"/>
  <c r="AX25" i="48"/>
  <c r="I133" i="48" s="1"/>
  <c r="AT25" i="48"/>
  <c r="AS25" i="48"/>
  <c r="AR25" i="48"/>
  <c r="AQ25" i="48"/>
  <c r="BB25" i="48" s="1"/>
  <c r="J133" i="48" s="1"/>
  <c r="AP25" i="48"/>
  <c r="AO25" i="48"/>
  <c r="AN25" i="48"/>
  <c r="AM25" i="48"/>
  <c r="AL25" i="48"/>
  <c r="AK25" i="48"/>
  <c r="CE24" i="48"/>
  <c r="CD24" i="48"/>
  <c r="CC24" i="48"/>
  <c r="CB24" i="48"/>
  <c r="CA24" i="48"/>
  <c r="BZ24" i="48"/>
  <c r="BY24" i="48"/>
  <c r="BX24" i="48"/>
  <c r="BW24" i="48"/>
  <c r="BV24" i="48"/>
  <c r="BT24" i="48"/>
  <c r="BS24" i="48"/>
  <c r="BR24" i="48"/>
  <c r="BQ24" i="48"/>
  <c r="BP24" i="48"/>
  <c r="BO24" i="48"/>
  <c r="BN24" i="48"/>
  <c r="BM24" i="48"/>
  <c r="BL24" i="48"/>
  <c r="BK24" i="48"/>
  <c r="BJ24" i="48"/>
  <c r="BC24" i="48"/>
  <c r="K132" i="48" s="1"/>
  <c r="BA24" i="48"/>
  <c r="AZ24" i="48"/>
  <c r="H132" i="48" s="1"/>
  <c r="AY24" i="48"/>
  <c r="AX24" i="48"/>
  <c r="I132" i="48" s="1"/>
  <c r="AT24" i="48"/>
  <c r="AS24" i="48"/>
  <c r="AR24" i="48"/>
  <c r="AQ24" i="48"/>
  <c r="AP24" i="48"/>
  <c r="BB24" i="48" s="1"/>
  <c r="J132" i="48" s="1"/>
  <c r="AO24" i="48"/>
  <c r="AN24" i="48"/>
  <c r="AM24" i="48"/>
  <c r="AL24" i="48"/>
  <c r="AK24" i="48"/>
  <c r="CE23" i="48"/>
  <c r="CD23" i="48"/>
  <c r="CC23" i="48"/>
  <c r="CB23" i="48"/>
  <c r="CA23" i="48"/>
  <c r="BZ23" i="48"/>
  <c r="BY23" i="48"/>
  <c r="BX23" i="48"/>
  <c r="BW23" i="48"/>
  <c r="BV23" i="48"/>
  <c r="BT23" i="48"/>
  <c r="BS23" i="48"/>
  <c r="BR23" i="48"/>
  <c r="BQ23" i="48"/>
  <c r="BP23" i="48"/>
  <c r="BO23" i="48"/>
  <c r="BN23" i="48"/>
  <c r="BM23" i="48"/>
  <c r="BL23" i="48"/>
  <c r="BK23" i="48"/>
  <c r="BJ23" i="48"/>
  <c r="BC23" i="48"/>
  <c r="K131" i="48" s="1"/>
  <c r="AZ23" i="48"/>
  <c r="H131" i="48" s="1"/>
  <c r="AX23" i="48"/>
  <c r="I131" i="48" s="1"/>
  <c r="AT23" i="48"/>
  <c r="AS23" i="48"/>
  <c r="AR23" i="48"/>
  <c r="AQ23" i="48"/>
  <c r="AP23" i="48"/>
  <c r="AO23" i="48"/>
  <c r="BB23" i="48" s="1"/>
  <c r="J131" i="48" s="1"/>
  <c r="AN23" i="48"/>
  <c r="AM23" i="48"/>
  <c r="AL23" i="48"/>
  <c r="AK23" i="48"/>
  <c r="CE22" i="48"/>
  <c r="CD22" i="48"/>
  <c r="CC22" i="48"/>
  <c r="CB22" i="48"/>
  <c r="CA22" i="48"/>
  <c r="BZ22" i="48"/>
  <c r="BY22" i="48"/>
  <c r="BX22" i="48"/>
  <c r="BW22" i="48"/>
  <c r="BV22" i="48"/>
  <c r="BT22" i="48"/>
  <c r="BS22" i="48"/>
  <c r="BR22" i="48"/>
  <c r="BQ22" i="48"/>
  <c r="BP22" i="48"/>
  <c r="BO22" i="48"/>
  <c r="BN22" i="48"/>
  <c r="BM22" i="48"/>
  <c r="BL22" i="48"/>
  <c r="BK22" i="48"/>
  <c r="BJ22" i="48"/>
  <c r="BC22" i="48"/>
  <c r="K130" i="48" s="1"/>
  <c r="BA22" i="48"/>
  <c r="AZ22" i="48"/>
  <c r="H130" i="48" s="1"/>
  <c r="AY22" i="48"/>
  <c r="AX22" i="48"/>
  <c r="I130" i="48" s="1"/>
  <c r="AT22" i="48"/>
  <c r="AS22" i="48"/>
  <c r="AR22" i="48"/>
  <c r="AQ22" i="48"/>
  <c r="AP22" i="48"/>
  <c r="AO22" i="48"/>
  <c r="AN22" i="48"/>
  <c r="AM22" i="48"/>
  <c r="AL22" i="48"/>
  <c r="AK22" i="48"/>
  <c r="BB22" i="48" s="1"/>
  <c r="J130" i="48" s="1"/>
  <c r="CE21" i="48"/>
  <c r="AH31" i="48" s="1"/>
  <c r="CD21" i="48"/>
  <c r="CC21" i="48"/>
  <c r="CC34" i="48" s="1"/>
  <c r="V94" i="48" s="1"/>
  <c r="CB21" i="48"/>
  <c r="AE31" i="48" s="1"/>
  <c r="CA21" i="48"/>
  <c r="AD31" i="48" s="1"/>
  <c r="BZ21" i="48"/>
  <c r="BY21" i="48"/>
  <c r="BY31" i="48" s="1"/>
  <c r="P90" i="48" s="1"/>
  <c r="J81" i="48" s="1"/>
  <c r="BX21" i="48"/>
  <c r="AA31" i="48" s="1"/>
  <c r="BW21" i="48"/>
  <c r="Z31" i="48" s="1"/>
  <c r="BV21" i="48"/>
  <c r="BT21" i="48"/>
  <c r="BT31" i="48" s="1"/>
  <c r="Q96" i="48" s="1"/>
  <c r="BS21" i="48"/>
  <c r="Q31" i="48" s="1"/>
  <c r="BR21" i="48"/>
  <c r="P31" i="48" s="1"/>
  <c r="BQ21" i="48"/>
  <c r="BP21" i="48"/>
  <c r="BP31" i="48" s="1"/>
  <c r="Q92" i="48" s="1"/>
  <c r="BO21" i="48"/>
  <c r="M31" i="48" s="1"/>
  <c r="BN21" i="48"/>
  <c r="L31" i="48" s="1"/>
  <c r="BM21" i="48"/>
  <c r="BL21" i="48"/>
  <c r="BL34" i="48" s="1"/>
  <c r="W88" i="48" s="1"/>
  <c r="H78" i="48" s="1"/>
  <c r="BK21" i="48"/>
  <c r="I31" i="48" s="1"/>
  <c r="BJ21" i="48"/>
  <c r="BJ34" i="48" s="1"/>
  <c r="W86" i="48" s="1"/>
  <c r="F78" i="48" s="1"/>
  <c r="BC21" i="48"/>
  <c r="K129" i="48" s="1"/>
  <c r="AZ21" i="48"/>
  <c r="H129" i="48" s="1"/>
  <c r="AX21" i="48"/>
  <c r="I129" i="48" s="1"/>
  <c r="AT21" i="48"/>
  <c r="AS21" i="48"/>
  <c r="AR21" i="48"/>
  <c r="AQ21" i="48"/>
  <c r="BB21" i="48" s="1"/>
  <c r="J129" i="48" s="1"/>
  <c r="AP21" i="48"/>
  <c r="AO21" i="48"/>
  <c r="AN21" i="48"/>
  <c r="AM21" i="48"/>
  <c r="AL21" i="48"/>
  <c r="AK21" i="48"/>
  <c r="CE20" i="48"/>
  <c r="CD20" i="48"/>
  <c r="CC20" i="48"/>
  <c r="CB20" i="48"/>
  <c r="CA20" i="48"/>
  <c r="BZ20" i="48"/>
  <c r="BY20" i="48"/>
  <c r="BX20" i="48"/>
  <c r="BW20" i="48"/>
  <c r="BV20" i="48"/>
  <c r="BT20" i="48"/>
  <c r="BS20" i="48"/>
  <c r="BR20" i="48"/>
  <c r="BQ20" i="48"/>
  <c r="BP20" i="48"/>
  <c r="BO20" i="48"/>
  <c r="BN20" i="48"/>
  <c r="BM20" i="48"/>
  <c r="BL20" i="48"/>
  <c r="BK20" i="48"/>
  <c r="BJ20" i="48"/>
  <c r="BC20" i="48"/>
  <c r="K128" i="48" s="1"/>
  <c r="BA20" i="48"/>
  <c r="AZ20" i="48"/>
  <c r="H128" i="48" s="1"/>
  <c r="AY20" i="48"/>
  <c r="AX20" i="48"/>
  <c r="I128" i="48" s="1"/>
  <c r="AT20" i="48"/>
  <c r="AS20" i="48"/>
  <c r="AR20" i="48"/>
  <c r="AQ20" i="48"/>
  <c r="AP20" i="48"/>
  <c r="BB20" i="48" s="1"/>
  <c r="J128" i="48" s="1"/>
  <c r="AO20" i="48"/>
  <c r="AN20" i="48"/>
  <c r="AM20" i="48"/>
  <c r="AL20" i="48"/>
  <c r="AK20" i="48"/>
  <c r="CE19" i="48"/>
  <c r="CD19" i="48"/>
  <c r="CC19" i="48"/>
  <c r="CB19" i="48"/>
  <c r="CA19" i="48"/>
  <c r="BZ19" i="48"/>
  <c r="BY19" i="48"/>
  <c r="BX19" i="48"/>
  <c r="BW19" i="48"/>
  <c r="BV19" i="48"/>
  <c r="BT19" i="48"/>
  <c r="BS19" i="48"/>
  <c r="BR19" i="48"/>
  <c r="BQ19" i="48"/>
  <c r="BP19" i="48"/>
  <c r="BO19" i="48"/>
  <c r="BN19" i="48"/>
  <c r="BM19" i="48"/>
  <c r="BL19" i="48"/>
  <c r="BK19" i="48"/>
  <c r="BJ19" i="48"/>
  <c r="BC19" i="48"/>
  <c r="K127" i="48" s="1"/>
  <c r="AZ19" i="48"/>
  <c r="H127" i="48" s="1"/>
  <c r="AX19" i="48"/>
  <c r="I127" i="48" s="1"/>
  <c r="AT19" i="48"/>
  <c r="AS19" i="48"/>
  <c r="AR19" i="48"/>
  <c r="AQ19" i="48"/>
  <c r="AP19" i="48"/>
  <c r="AO19" i="48"/>
  <c r="BB19" i="48" s="1"/>
  <c r="J127" i="48" s="1"/>
  <c r="AN19" i="48"/>
  <c r="AM19" i="48"/>
  <c r="AL19" i="48"/>
  <c r="AK19" i="48"/>
  <c r="CE18" i="48"/>
  <c r="CD18" i="48"/>
  <c r="CC18" i="48"/>
  <c r="CB18" i="48"/>
  <c r="CA18" i="48"/>
  <c r="BZ18" i="48"/>
  <c r="BY18" i="48"/>
  <c r="BX18" i="48"/>
  <c r="BW18" i="48"/>
  <c r="BV18" i="48"/>
  <c r="BT18" i="48"/>
  <c r="BS18" i="48"/>
  <c r="BR18" i="48"/>
  <c r="BQ18" i="48"/>
  <c r="BP18" i="48"/>
  <c r="BO18" i="48"/>
  <c r="BN18" i="48"/>
  <c r="BM18" i="48"/>
  <c r="BL18" i="48"/>
  <c r="BK18" i="48"/>
  <c r="BJ18" i="48"/>
  <c r="BC18" i="48"/>
  <c r="K126" i="48" s="1"/>
  <c r="BA18" i="48"/>
  <c r="AZ18" i="48"/>
  <c r="H126" i="48" s="1"/>
  <c r="AY18" i="48"/>
  <c r="AX18" i="48"/>
  <c r="I126" i="48" s="1"/>
  <c r="AT18" i="48"/>
  <c r="AS18" i="48"/>
  <c r="AR18" i="48"/>
  <c r="AQ18" i="48"/>
  <c r="AP18" i="48"/>
  <c r="AO18" i="48"/>
  <c r="AN18" i="48"/>
  <c r="AM18" i="48"/>
  <c r="AL18" i="48"/>
  <c r="AK18" i="48"/>
  <c r="BB18" i="48" s="1"/>
  <c r="J126" i="48" s="1"/>
  <c r="CE17" i="48"/>
  <c r="CD17" i="48"/>
  <c r="CC17" i="48"/>
  <c r="CB17" i="48"/>
  <c r="CA17" i="48"/>
  <c r="BZ17" i="48"/>
  <c r="BY17" i="48"/>
  <c r="BX17" i="48"/>
  <c r="BW17" i="48"/>
  <c r="BV17" i="48"/>
  <c r="BT17" i="48"/>
  <c r="BS17" i="48"/>
  <c r="BR17" i="48"/>
  <c r="BQ17" i="48"/>
  <c r="BP17" i="48"/>
  <c r="BO17" i="48"/>
  <c r="BN17" i="48"/>
  <c r="BM17" i="48"/>
  <c r="BL17" i="48"/>
  <c r="BK17" i="48"/>
  <c r="BJ17" i="48"/>
  <c r="BC17" i="48"/>
  <c r="K125" i="48" s="1"/>
  <c r="BB17" i="48"/>
  <c r="J125" i="48" s="1"/>
  <c r="AZ17" i="48"/>
  <c r="H125" i="48" s="1"/>
  <c r="AX17" i="48"/>
  <c r="I125" i="48" s="1"/>
  <c r="AT17" i="48"/>
  <c r="AS17" i="48"/>
  <c r="AR17" i="48"/>
  <c r="AQ17" i="48"/>
  <c r="AP17" i="48"/>
  <c r="AO17" i="48"/>
  <c r="AN17" i="48"/>
  <c r="AM17" i="48"/>
  <c r="AL17" i="48"/>
  <c r="AK17" i="48"/>
  <c r="CE16" i="48"/>
  <c r="CD16" i="48"/>
  <c r="CC16" i="48"/>
  <c r="CB16" i="48"/>
  <c r="CA16" i="48"/>
  <c r="BZ16" i="48"/>
  <c r="BY16" i="48"/>
  <c r="BX16" i="48"/>
  <c r="BW16" i="48"/>
  <c r="BV16" i="48"/>
  <c r="BT16" i="48"/>
  <c r="BS16" i="48"/>
  <c r="BR16" i="48"/>
  <c r="BQ16" i="48"/>
  <c r="BP16" i="48"/>
  <c r="BO16" i="48"/>
  <c r="BN16" i="48"/>
  <c r="BM16" i="48"/>
  <c r="BL16" i="48"/>
  <c r="BK16" i="48"/>
  <c r="BJ16" i="48"/>
  <c r="BC16" i="48"/>
  <c r="K124" i="48" s="1"/>
  <c r="BA16" i="48"/>
  <c r="AZ16" i="48"/>
  <c r="H124" i="48" s="1"/>
  <c r="AY16" i="48"/>
  <c r="AX16" i="48"/>
  <c r="I124" i="48" s="1"/>
  <c r="AT16" i="48"/>
  <c r="AS16" i="48"/>
  <c r="AR16" i="48"/>
  <c r="AQ16" i="48"/>
  <c r="AP16" i="48"/>
  <c r="BB16" i="48" s="1"/>
  <c r="J124" i="48" s="1"/>
  <c r="AO16" i="48"/>
  <c r="AN16" i="48"/>
  <c r="AM16" i="48"/>
  <c r="AL16" i="48"/>
  <c r="AK16" i="48"/>
  <c r="CE15" i="48"/>
  <c r="CD15" i="48"/>
  <c r="CC15" i="48"/>
  <c r="CB15" i="48"/>
  <c r="CA15" i="48"/>
  <c r="BZ15" i="48"/>
  <c r="BY15" i="48"/>
  <c r="BX15" i="48"/>
  <c r="BW15" i="48"/>
  <c r="BV15" i="48"/>
  <c r="BT15" i="48"/>
  <c r="BS15" i="48"/>
  <c r="BR15" i="48"/>
  <c r="BQ15" i="48"/>
  <c r="BP15" i="48"/>
  <c r="BO15" i="48"/>
  <c r="BN15" i="48"/>
  <c r="BM15" i="48"/>
  <c r="BL15" i="48"/>
  <c r="BK15" i="48"/>
  <c r="BJ15" i="48"/>
  <c r="BC15" i="48"/>
  <c r="K123" i="48" s="1"/>
  <c r="AZ15" i="48"/>
  <c r="H123" i="48" s="1"/>
  <c r="AX15" i="48"/>
  <c r="I123" i="48" s="1"/>
  <c r="AT15" i="48"/>
  <c r="AS15" i="48"/>
  <c r="AR15" i="48"/>
  <c r="AQ15" i="48"/>
  <c r="AP15" i="48"/>
  <c r="AO15" i="48"/>
  <c r="BB15" i="48" s="1"/>
  <c r="J123" i="48" s="1"/>
  <c r="AN15" i="48"/>
  <c r="AM15" i="48"/>
  <c r="AL15" i="48"/>
  <c r="AK15" i="48"/>
  <c r="CE14" i="48"/>
  <c r="CD14" i="48"/>
  <c r="CC14" i="48"/>
  <c r="CB14" i="48"/>
  <c r="CA14" i="48"/>
  <c r="BZ14" i="48"/>
  <c r="BY14" i="48"/>
  <c r="BX14" i="48"/>
  <c r="BW14" i="48"/>
  <c r="BV14" i="48"/>
  <c r="BT14" i="48"/>
  <c r="BS14" i="48"/>
  <c r="BR14" i="48"/>
  <c r="BQ14" i="48"/>
  <c r="BP14" i="48"/>
  <c r="BO14" i="48"/>
  <c r="BN14" i="48"/>
  <c r="BM14" i="48"/>
  <c r="BL14" i="48"/>
  <c r="BK14" i="48"/>
  <c r="BJ14" i="48"/>
  <c r="BC14" i="48"/>
  <c r="K122" i="48" s="1"/>
  <c r="BA14" i="48"/>
  <c r="AZ14" i="48"/>
  <c r="H122" i="48" s="1"/>
  <c r="AY14" i="48"/>
  <c r="AX14" i="48"/>
  <c r="I122" i="48" s="1"/>
  <c r="AT14" i="48"/>
  <c r="AS14" i="48"/>
  <c r="AR14" i="48"/>
  <c r="AQ14" i="48"/>
  <c r="AP14" i="48"/>
  <c r="AO14" i="48"/>
  <c r="AN14" i="48"/>
  <c r="AM14" i="48"/>
  <c r="AL14" i="48"/>
  <c r="AK14" i="48"/>
  <c r="BB14" i="48" s="1"/>
  <c r="J122" i="48" s="1"/>
  <c r="CE13" i="48"/>
  <c r="CD13" i="48"/>
  <c r="CC13" i="48"/>
  <c r="CB13" i="48"/>
  <c r="CA13" i="48"/>
  <c r="BZ13" i="48"/>
  <c r="BY13" i="48"/>
  <c r="BX13" i="48"/>
  <c r="BW13" i="48"/>
  <c r="BV13" i="48"/>
  <c r="BT13" i="48"/>
  <c r="BS13" i="48"/>
  <c r="BR13" i="48"/>
  <c r="BQ13" i="48"/>
  <c r="BP13" i="48"/>
  <c r="BO13" i="48"/>
  <c r="BN13" i="48"/>
  <c r="BM13" i="48"/>
  <c r="BL13" i="48"/>
  <c r="BK13" i="48"/>
  <c r="BJ13" i="48"/>
  <c r="BC13" i="48"/>
  <c r="K121" i="48" s="1"/>
  <c r="AZ13" i="48"/>
  <c r="H121" i="48" s="1"/>
  <c r="AX13" i="48"/>
  <c r="I121" i="48" s="1"/>
  <c r="AT13" i="48"/>
  <c r="AS13" i="48"/>
  <c r="AR13" i="48"/>
  <c r="AQ13" i="48"/>
  <c r="BB13" i="48" s="1"/>
  <c r="J121" i="48" s="1"/>
  <c r="AP13" i="48"/>
  <c r="AO13" i="48"/>
  <c r="AN13" i="48"/>
  <c r="AM13" i="48"/>
  <c r="AL13" i="48"/>
  <c r="AK13" i="48"/>
  <c r="CE12" i="48"/>
  <c r="CD12" i="48"/>
  <c r="CC12" i="48"/>
  <c r="CB12" i="48"/>
  <c r="CA12" i="48"/>
  <c r="BZ12" i="48"/>
  <c r="BY12" i="48"/>
  <c r="BX12" i="48"/>
  <c r="BW12" i="48"/>
  <c r="BV12" i="48"/>
  <c r="BT12" i="48"/>
  <c r="BS12" i="48"/>
  <c r="BR12" i="48"/>
  <c r="BQ12" i="48"/>
  <c r="BP12" i="48"/>
  <c r="BO12" i="48"/>
  <c r="BN12" i="48"/>
  <c r="BM12" i="48"/>
  <c r="BL12" i="48"/>
  <c r="BK12" i="48"/>
  <c r="BJ12" i="48"/>
  <c r="BC12" i="48"/>
  <c r="K120" i="48" s="1"/>
  <c r="BA12" i="48"/>
  <c r="AZ12" i="48"/>
  <c r="H120" i="48" s="1"/>
  <c r="AY12" i="48"/>
  <c r="AX12" i="48"/>
  <c r="I120" i="48" s="1"/>
  <c r="AT12" i="48"/>
  <c r="AS12" i="48"/>
  <c r="AR12" i="48"/>
  <c r="AQ12" i="48"/>
  <c r="AP12" i="48"/>
  <c r="BB12" i="48" s="1"/>
  <c r="J120" i="48" s="1"/>
  <c r="AO12" i="48"/>
  <c r="AN12" i="48"/>
  <c r="AM12" i="48"/>
  <c r="AL12" i="48"/>
  <c r="AK12" i="48"/>
  <c r="CE11" i="48"/>
  <c r="CD11" i="48"/>
  <c r="CC11" i="48"/>
  <c r="CB11" i="48"/>
  <c r="CA11" i="48"/>
  <c r="BZ11" i="48"/>
  <c r="BY11" i="48"/>
  <c r="BX11" i="48"/>
  <c r="BW11" i="48"/>
  <c r="BV11" i="48"/>
  <c r="BT11" i="48"/>
  <c r="BS11" i="48"/>
  <c r="BR11" i="48"/>
  <c r="BQ11" i="48"/>
  <c r="BP11" i="48"/>
  <c r="BO11" i="48"/>
  <c r="BN11" i="48"/>
  <c r="BM11" i="48"/>
  <c r="BL11" i="48"/>
  <c r="BK11" i="48"/>
  <c r="BJ11" i="48"/>
  <c r="BC11" i="48"/>
  <c r="K119" i="48" s="1"/>
  <c r="AZ11" i="48"/>
  <c r="H119" i="48" s="1"/>
  <c r="AX11" i="48"/>
  <c r="I119" i="48" s="1"/>
  <c r="AT11" i="48"/>
  <c r="AS11" i="48"/>
  <c r="AR11" i="48"/>
  <c r="AQ11" i="48"/>
  <c r="AP11" i="48"/>
  <c r="AO11" i="48"/>
  <c r="BB11" i="48" s="1"/>
  <c r="J119" i="48" s="1"/>
  <c r="AN11" i="48"/>
  <c r="AM11" i="48"/>
  <c r="AL11" i="48"/>
  <c r="AK11" i="48"/>
  <c r="CE10" i="48"/>
  <c r="CD10" i="48"/>
  <c r="CC10" i="48"/>
  <c r="CB10" i="48"/>
  <c r="CA10" i="48"/>
  <c r="BZ10" i="48"/>
  <c r="BY10" i="48"/>
  <c r="BX10" i="48"/>
  <c r="BW10" i="48"/>
  <c r="BV10" i="48"/>
  <c r="BT10" i="48"/>
  <c r="BS10" i="48"/>
  <c r="BR10" i="48"/>
  <c r="BQ10" i="48"/>
  <c r="BP10" i="48"/>
  <c r="BO10" i="48"/>
  <c r="BN10" i="48"/>
  <c r="BM10" i="48"/>
  <c r="BL10" i="48"/>
  <c r="BK10" i="48"/>
  <c r="BJ10" i="48"/>
  <c r="BC10" i="48"/>
  <c r="K118" i="48" s="1"/>
  <c r="BA10" i="48"/>
  <c r="AZ10" i="48"/>
  <c r="H118" i="48" s="1"/>
  <c r="AY10" i="48"/>
  <c r="AX10" i="48"/>
  <c r="I118" i="48" s="1"/>
  <c r="AT10" i="48"/>
  <c r="AS10" i="48"/>
  <c r="AR10" i="48"/>
  <c r="AQ10" i="48"/>
  <c r="AP10" i="48"/>
  <c r="AO10" i="48"/>
  <c r="AN10" i="48"/>
  <c r="AM10" i="48"/>
  <c r="AL10" i="48"/>
  <c r="AK10" i="48"/>
  <c r="BB10" i="48" s="1"/>
  <c r="J118" i="48" s="1"/>
  <c r="CE9" i="48"/>
  <c r="CD9" i="48"/>
  <c r="CD33" i="48" s="1"/>
  <c r="T95" i="48" s="1"/>
  <c r="CC9" i="48"/>
  <c r="CC33" i="48" s="1"/>
  <c r="T94" i="48" s="1"/>
  <c r="CB9" i="48"/>
  <c r="CB33" i="48" s="1"/>
  <c r="T93" i="48" s="1"/>
  <c r="CA9" i="48"/>
  <c r="BZ9" i="48"/>
  <c r="BZ33" i="48" s="1"/>
  <c r="T91" i="48" s="1"/>
  <c r="K77" i="48" s="1"/>
  <c r="BY9" i="48"/>
  <c r="BY33" i="48" s="1"/>
  <c r="T90" i="48" s="1"/>
  <c r="J77" i="48" s="1"/>
  <c r="BX9" i="48"/>
  <c r="BX33" i="48" s="1"/>
  <c r="T89" i="48" s="1"/>
  <c r="I77" i="48" s="1"/>
  <c r="BW9" i="48"/>
  <c r="BV9" i="48"/>
  <c r="BV33" i="48" s="1"/>
  <c r="T87" i="48" s="1"/>
  <c r="G77" i="48" s="1"/>
  <c r="BT9" i="48"/>
  <c r="BT33" i="48" s="1"/>
  <c r="U96" i="48" s="1"/>
  <c r="BS9" i="48"/>
  <c r="BS33" i="48" s="1"/>
  <c r="U95" i="48" s="1"/>
  <c r="BR9" i="48"/>
  <c r="BQ9" i="48"/>
  <c r="BQ33" i="48" s="1"/>
  <c r="U93" i="48" s="1"/>
  <c r="BP9" i="48"/>
  <c r="BP33" i="48" s="1"/>
  <c r="U92" i="48" s="1"/>
  <c r="BO9" i="48"/>
  <c r="BO33" i="48" s="1"/>
  <c r="U91" i="48" s="1"/>
  <c r="K76" i="48" s="1"/>
  <c r="BN9" i="48"/>
  <c r="BM9" i="48"/>
  <c r="BM33" i="48" s="1"/>
  <c r="U89" i="48" s="1"/>
  <c r="I76" i="48" s="1"/>
  <c r="BL9" i="48"/>
  <c r="BL33" i="48" s="1"/>
  <c r="U88" i="48" s="1"/>
  <c r="H76" i="48" s="1"/>
  <c r="BK9" i="48"/>
  <c r="BK33" i="48" s="1"/>
  <c r="U87" i="48" s="1"/>
  <c r="G76" i="48" s="1"/>
  <c r="BJ9" i="48"/>
  <c r="BC9" i="48"/>
  <c r="K117" i="48" s="1"/>
  <c r="AZ9" i="48"/>
  <c r="H117" i="48" s="1"/>
  <c r="AX9" i="48"/>
  <c r="I117" i="48" s="1"/>
  <c r="AT9" i="48"/>
  <c r="AS9" i="48"/>
  <c r="AR9" i="48"/>
  <c r="AQ9" i="48"/>
  <c r="AP9" i="48"/>
  <c r="AO9" i="48"/>
  <c r="AN9" i="48"/>
  <c r="AM9" i="48"/>
  <c r="BB9" i="48" s="1"/>
  <c r="J117" i="48" s="1"/>
  <c r="AL9" i="48"/>
  <c r="AK9" i="48"/>
  <c r="CE8" i="48"/>
  <c r="CD8" i="48"/>
  <c r="CC8" i="48"/>
  <c r="CB8" i="48"/>
  <c r="CA8" i="48"/>
  <c r="BZ8" i="48"/>
  <c r="BY8" i="48"/>
  <c r="BX8" i="48"/>
  <c r="BW8" i="48"/>
  <c r="BV8" i="48"/>
  <c r="BT8" i="48"/>
  <c r="BS8" i="48"/>
  <c r="BR8" i="48"/>
  <c r="BQ8" i="48"/>
  <c r="BP8" i="48"/>
  <c r="BO8" i="48"/>
  <c r="BN8" i="48"/>
  <c r="BM8" i="48"/>
  <c r="BL8" i="48"/>
  <c r="BK8" i="48"/>
  <c r="BJ8" i="48"/>
  <c r="BC8" i="48"/>
  <c r="K116" i="48" s="1"/>
  <c r="BA8" i="48"/>
  <c r="AZ8" i="48"/>
  <c r="H116" i="48" s="1"/>
  <c r="AY8" i="48"/>
  <c r="AX8" i="48"/>
  <c r="I116" i="48" s="1"/>
  <c r="AT8" i="48"/>
  <c r="AS8" i="48"/>
  <c r="AR8" i="48"/>
  <c r="AQ8" i="48"/>
  <c r="AP8" i="48"/>
  <c r="BB8" i="48" s="1"/>
  <c r="J116" i="48" s="1"/>
  <c r="AO8" i="48"/>
  <c r="AN8" i="48"/>
  <c r="AM8" i="48"/>
  <c r="AL8" i="48"/>
  <c r="AK8" i="48"/>
  <c r="CE7" i="48"/>
  <c r="CD7" i="48"/>
  <c r="CC7" i="48"/>
  <c r="CB7" i="48"/>
  <c r="CA7" i="48"/>
  <c r="BZ7" i="48"/>
  <c r="BY7" i="48"/>
  <c r="BX7" i="48"/>
  <c r="BW7" i="48"/>
  <c r="BV7" i="48"/>
  <c r="BT7" i="48"/>
  <c r="BS7" i="48"/>
  <c r="BR7" i="48"/>
  <c r="BQ7" i="48"/>
  <c r="BP7" i="48"/>
  <c r="BO7" i="48"/>
  <c r="BN7" i="48"/>
  <c r="BM7" i="48"/>
  <c r="BL7" i="48"/>
  <c r="BK7" i="48"/>
  <c r="BJ7" i="48"/>
  <c r="BC7" i="48"/>
  <c r="K115" i="48" s="1"/>
  <c r="AZ7" i="48"/>
  <c r="H115" i="48" s="1"/>
  <c r="AX7" i="48"/>
  <c r="I115" i="48" s="1"/>
  <c r="AT7" i="48"/>
  <c r="AS7" i="48"/>
  <c r="AR7" i="48"/>
  <c r="AQ7" i="48"/>
  <c r="AP7" i="48"/>
  <c r="AO7" i="48"/>
  <c r="BB7" i="48" s="1"/>
  <c r="J115" i="48" s="1"/>
  <c r="AN7" i="48"/>
  <c r="AM7" i="48"/>
  <c r="AL7" i="48"/>
  <c r="AK7" i="48"/>
  <c r="CE6" i="48"/>
  <c r="CD6" i="48"/>
  <c r="CC6" i="48"/>
  <c r="CB6" i="48"/>
  <c r="CA6" i="48"/>
  <c r="BZ6" i="48"/>
  <c r="BY6" i="48"/>
  <c r="BX6" i="48"/>
  <c r="BW6" i="48"/>
  <c r="BV6" i="48"/>
  <c r="BT6" i="48"/>
  <c r="BS6" i="48"/>
  <c r="BR6" i="48"/>
  <c r="BQ6" i="48"/>
  <c r="BP6" i="48"/>
  <c r="BO6" i="48"/>
  <c r="BN6" i="48"/>
  <c r="BM6" i="48"/>
  <c r="BL6" i="48"/>
  <c r="BK6" i="48"/>
  <c r="BJ6" i="48"/>
  <c r="BC6" i="48"/>
  <c r="K114" i="48" s="1"/>
  <c r="BA6" i="48"/>
  <c r="AZ6" i="48"/>
  <c r="H114" i="48" s="1"/>
  <c r="AY6" i="48"/>
  <c r="AX6" i="48"/>
  <c r="I114" i="48" s="1"/>
  <c r="AT6" i="48"/>
  <c r="AS6" i="48"/>
  <c r="AR6" i="48"/>
  <c r="AQ6" i="48"/>
  <c r="AP6" i="48"/>
  <c r="AO6" i="48"/>
  <c r="AN6" i="48"/>
  <c r="AM6" i="48"/>
  <c r="AL6" i="48"/>
  <c r="AK6" i="48"/>
  <c r="BB6" i="48" s="1"/>
  <c r="J114" i="48" s="1"/>
  <c r="CE5" i="48"/>
  <c r="CD5" i="48"/>
  <c r="CC5" i="48"/>
  <c r="CB5" i="48"/>
  <c r="CA5" i="48"/>
  <c r="BZ5" i="48"/>
  <c r="BY5" i="48"/>
  <c r="BX5" i="48"/>
  <c r="BW5" i="48"/>
  <c r="BV5" i="48"/>
  <c r="BT5" i="48"/>
  <c r="BS5" i="48"/>
  <c r="BR5" i="48"/>
  <c r="BQ5" i="48"/>
  <c r="BP5" i="48"/>
  <c r="BO5" i="48"/>
  <c r="BN5" i="48"/>
  <c r="BM5" i="48"/>
  <c r="BL5" i="48"/>
  <c r="BK5" i="48"/>
  <c r="BJ5" i="48"/>
  <c r="BC5" i="48"/>
  <c r="K113" i="48" s="1"/>
  <c r="AZ5" i="48"/>
  <c r="H113" i="48" s="1"/>
  <c r="AX5" i="48"/>
  <c r="I113" i="48" s="1"/>
  <c r="AT5" i="48"/>
  <c r="AS5" i="48"/>
  <c r="AR5" i="48"/>
  <c r="AQ5" i="48"/>
  <c r="AP5" i="48"/>
  <c r="AO5" i="48"/>
  <c r="AN5" i="48"/>
  <c r="AM5" i="48"/>
  <c r="BB5" i="48" s="1"/>
  <c r="J113" i="48" s="1"/>
  <c r="AL5" i="48"/>
  <c r="AK5" i="48"/>
  <c r="CE4" i="48"/>
  <c r="CD4" i="48"/>
  <c r="CC4" i="48"/>
  <c r="CB4" i="48"/>
  <c r="CA4" i="48"/>
  <c r="BZ4" i="48"/>
  <c r="BY4" i="48"/>
  <c r="BX4" i="48"/>
  <c r="BW4" i="48"/>
  <c r="BV4" i="48"/>
  <c r="BT4" i="48"/>
  <c r="BS4" i="48"/>
  <c r="BR4" i="48"/>
  <c r="BQ4" i="48"/>
  <c r="BP4" i="48"/>
  <c r="BO4" i="48"/>
  <c r="BN4" i="48"/>
  <c r="BM4" i="48"/>
  <c r="BL4" i="48"/>
  <c r="BK4" i="48"/>
  <c r="BJ4" i="48"/>
  <c r="BC4" i="48"/>
  <c r="K112" i="48" s="1"/>
  <c r="BA4" i="48"/>
  <c r="AZ4" i="48"/>
  <c r="H112" i="48" s="1"/>
  <c r="AY4" i="48"/>
  <c r="AX4" i="48"/>
  <c r="I112" i="48" s="1"/>
  <c r="AT4" i="48"/>
  <c r="AS4" i="48"/>
  <c r="AR4" i="48"/>
  <c r="AQ4" i="48"/>
  <c r="AP4" i="48"/>
  <c r="BB4" i="48" s="1"/>
  <c r="J112" i="48" s="1"/>
  <c r="AO4" i="48"/>
  <c r="AN4" i="48"/>
  <c r="AM4" i="48"/>
  <c r="AL4" i="48"/>
  <c r="AK4" i="48"/>
  <c r="CE3" i="48"/>
  <c r="CE30" i="48" s="1"/>
  <c r="CD3" i="48"/>
  <c r="CD32" i="48" s="1"/>
  <c r="R95" i="48" s="1"/>
  <c r="CC3" i="48"/>
  <c r="CC29" i="48" s="1"/>
  <c r="CB3" i="48"/>
  <c r="CA3" i="48"/>
  <c r="CA30" i="48" s="1"/>
  <c r="BZ3" i="48"/>
  <c r="BZ30" i="48" s="1"/>
  <c r="BY3" i="48"/>
  <c r="BY32" i="48" s="1"/>
  <c r="R90" i="48" s="1"/>
  <c r="J75" i="48" s="1"/>
  <c r="BX3" i="48"/>
  <c r="BW3" i="48"/>
  <c r="BW30" i="48" s="1"/>
  <c r="BV3" i="48"/>
  <c r="BV30" i="48" s="1"/>
  <c r="BT3" i="48"/>
  <c r="BT29" i="48" s="1"/>
  <c r="BS3" i="48"/>
  <c r="BS32" i="48" s="1"/>
  <c r="S95" i="48" s="1"/>
  <c r="BR3" i="48"/>
  <c r="BR30" i="48" s="1"/>
  <c r="BQ3" i="48"/>
  <c r="BQ30" i="48" s="1"/>
  <c r="BP3" i="48"/>
  <c r="BP29" i="48" s="1"/>
  <c r="BO3" i="48"/>
  <c r="BO32" i="48" s="1"/>
  <c r="S91" i="48" s="1"/>
  <c r="K74" i="48" s="1"/>
  <c r="BN3" i="48"/>
  <c r="BN30" i="48" s="1"/>
  <c r="BM3" i="48"/>
  <c r="BM30" i="48" s="1"/>
  <c r="BL3" i="48"/>
  <c r="BL29" i="48" s="1"/>
  <c r="BK3" i="48"/>
  <c r="BK32" i="48" s="1"/>
  <c r="S87" i="48" s="1"/>
  <c r="G74" i="48" s="1"/>
  <c r="BJ3" i="48"/>
  <c r="BJ30" i="48" s="1"/>
  <c r="BC3" i="48"/>
  <c r="K111" i="48" s="1"/>
  <c r="AZ3" i="48"/>
  <c r="H111" i="48" s="1"/>
  <c r="AX3" i="48"/>
  <c r="I111" i="48" s="1"/>
  <c r="AT3" i="48"/>
  <c r="AS3" i="48"/>
  <c r="AR3" i="48"/>
  <c r="AQ3" i="48"/>
  <c r="AP3" i="48"/>
  <c r="AO3" i="48"/>
  <c r="BB3" i="48" s="1"/>
  <c r="J111" i="48" s="1"/>
  <c r="AN3" i="48"/>
  <c r="AM3" i="48"/>
  <c r="AL3" i="48"/>
  <c r="AK3" i="48"/>
  <c r="B45" i="47"/>
  <c r="B44" i="47"/>
  <c r="B43" i="47"/>
  <c r="AH30" i="47"/>
  <c r="AG30" i="47"/>
  <c r="AF30" i="47"/>
  <c r="AE30" i="47"/>
  <c r="AD30" i="47"/>
  <c r="AC30" i="47"/>
  <c r="AB30" i="47"/>
  <c r="AA30" i="47"/>
  <c r="Z30" i="47"/>
  <c r="Y30" i="47"/>
  <c r="R30" i="47"/>
  <c r="Q30" i="47"/>
  <c r="P30" i="47"/>
  <c r="O30" i="47"/>
  <c r="N30" i="47"/>
  <c r="M30" i="47"/>
  <c r="L30" i="47"/>
  <c r="K30" i="47"/>
  <c r="J30" i="47"/>
  <c r="I30" i="47"/>
  <c r="H30" i="47"/>
  <c r="AH29" i="47"/>
  <c r="AG29" i="47"/>
  <c r="AF29" i="47"/>
  <c r="AE29" i="47"/>
  <c r="AD29" i="47"/>
  <c r="AC29" i="47"/>
  <c r="AB29" i="47"/>
  <c r="AA29" i="47"/>
  <c r="Z29" i="47"/>
  <c r="Y29" i="47"/>
  <c r="R29" i="47"/>
  <c r="Q29" i="47"/>
  <c r="P29" i="47"/>
  <c r="O29" i="47"/>
  <c r="N29" i="47"/>
  <c r="M29" i="47"/>
  <c r="L29" i="47"/>
  <c r="K29" i="47"/>
  <c r="J29" i="47"/>
  <c r="I29" i="47"/>
  <c r="H29" i="47"/>
  <c r="AH28" i="47"/>
  <c r="AG28" i="47"/>
  <c r="AF28" i="47"/>
  <c r="AE28" i="47"/>
  <c r="AD28" i="47"/>
  <c r="AC28" i="47"/>
  <c r="AB28" i="47"/>
  <c r="AA28" i="47"/>
  <c r="Z28" i="47"/>
  <c r="Y28" i="47"/>
  <c r="R28" i="47"/>
  <c r="Q28" i="47"/>
  <c r="P28" i="47"/>
  <c r="O28" i="47"/>
  <c r="N28" i="47"/>
  <c r="M28" i="47"/>
  <c r="L28" i="47"/>
  <c r="K28" i="47"/>
  <c r="J28" i="47"/>
  <c r="I28" i="47"/>
  <c r="H28" i="47"/>
  <c r="CE27" i="47"/>
  <c r="CD27" i="47"/>
  <c r="CC27" i="47"/>
  <c r="CB27" i="47"/>
  <c r="CA27" i="47"/>
  <c r="BZ27" i="47"/>
  <c r="BY27" i="47"/>
  <c r="BX27" i="47"/>
  <c r="BW27" i="47"/>
  <c r="BV27" i="47"/>
  <c r="BT27" i="47"/>
  <c r="BS27" i="47"/>
  <c r="BR27" i="47"/>
  <c r="BQ27" i="47"/>
  <c r="BP27" i="47"/>
  <c r="BO27" i="47"/>
  <c r="BN27" i="47"/>
  <c r="BM27" i="47"/>
  <c r="BL27" i="47"/>
  <c r="BK27" i="47"/>
  <c r="BJ27" i="47"/>
  <c r="BC27" i="47"/>
  <c r="K135" i="47" s="1"/>
  <c r="AZ27" i="47"/>
  <c r="BA27" i="47" s="1"/>
  <c r="AY27" i="47"/>
  <c r="AX27" i="47"/>
  <c r="I135" i="47" s="1"/>
  <c r="AT27" i="47"/>
  <c r="AS27" i="47"/>
  <c r="AR27" i="47"/>
  <c r="AQ27" i="47"/>
  <c r="AP27" i="47"/>
  <c r="AO27" i="47"/>
  <c r="AN27" i="47"/>
  <c r="AM27" i="47"/>
  <c r="AL27" i="47"/>
  <c r="AK27" i="47"/>
  <c r="BB27" i="47" s="1"/>
  <c r="J135" i="47" s="1"/>
  <c r="CE26" i="47"/>
  <c r="CD26" i="47"/>
  <c r="CC26" i="47"/>
  <c r="CB26" i="47"/>
  <c r="CA26" i="47"/>
  <c r="BZ26" i="47"/>
  <c r="BY26" i="47"/>
  <c r="BX26" i="47"/>
  <c r="BW26" i="47"/>
  <c r="BV26" i="47"/>
  <c r="BT26" i="47"/>
  <c r="BS26" i="47"/>
  <c r="BR26" i="47"/>
  <c r="BQ26" i="47"/>
  <c r="BP26" i="47"/>
  <c r="BO26" i="47"/>
  <c r="BN26" i="47"/>
  <c r="BM26" i="47"/>
  <c r="BL26" i="47"/>
  <c r="BK26" i="47"/>
  <c r="BJ26" i="47"/>
  <c r="BC26" i="47"/>
  <c r="K134" i="47" s="1"/>
  <c r="BA26" i="47"/>
  <c r="AZ26" i="47"/>
  <c r="H134" i="47" s="1"/>
  <c r="AY26" i="47"/>
  <c r="AX26" i="47"/>
  <c r="I134" i="47" s="1"/>
  <c r="AT26" i="47"/>
  <c r="AS26" i="47"/>
  <c r="AR26" i="47"/>
  <c r="AQ26" i="47"/>
  <c r="AP26" i="47"/>
  <c r="AO26" i="47"/>
  <c r="AN26" i="47"/>
  <c r="AM26" i="47"/>
  <c r="AL26" i="47"/>
  <c r="AK26" i="47"/>
  <c r="BB26" i="47" s="1"/>
  <c r="J134" i="47" s="1"/>
  <c r="CE25" i="47"/>
  <c r="CD25" i="47"/>
  <c r="CC25" i="47"/>
  <c r="CB25" i="47"/>
  <c r="CA25" i="47"/>
  <c r="BZ25" i="47"/>
  <c r="BY25" i="47"/>
  <c r="BX25" i="47"/>
  <c r="BW25" i="47"/>
  <c r="BV25" i="47"/>
  <c r="BT25" i="47"/>
  <c r="BS25" i="47"/>
  <c r="BR25" i="47"/>
  <c r="BQ25" i="47"/>
  <c r="BP25" i="47"/>
  <c r="BO25" i="47"/>
  <c r="BN25" i="47"/>
  <c r="BM25" i="47"/>
  <c r="BL25" i="47"/>
  <c r="BK25" i="47"/>
  <c r="BJ25" i="47"/>
  <c r="BC25" i="47"/>
  <c r="K133" i="47" s="1"/>
  <c r="BA25" i="47"/>
  <c r="AZ25" i="47"/>
  <c r="H133" i="47" s="1"/>
  <c r="AX25" i="47"/>
  <c r="I133" i="47" s="1"/>
  <c r="AT25" i="47"/>
  <c r="AS25" i="47"/>
  <c r="AR25" i="47"/>
  <c r="AQ25" i="47"/>
  <c r="BB25" i="47" s="1"/>
  <c r="J133" i="47" s="1"/>
  <c r="AP25" i="47"/>
  <c r="AO25" i="47"/>
  <c r="AN25" i="47"/>
  <c r="AM25" i="47"/>
  <c r="AL25" i="47"/>
  <c r="AK25" i="47"/>
  <c r="CE24" i="47"/>
  <c r="CD24" i="47"/>
  <c r="CC24" i="47"/>
  <c r="CB24" i="47"/>
  <c r="CA24" i="47"/>
  <c r="BZ24" i="47"/>
  <c r="BY24" i="47"/>
  <c r="BX24" i="47"/>
  <c r="BW24" i="47"/>
  <c r="BV24" i="47"/>
  <c r="BT24" i="47"/>
  <c r="BS24" i="47"/>
  <c r="BR24" i="47"/>
  <c r="BQ24" i="47"/>
  <c r="BP24" i="47"/>
  <c r="BO24" i="47"/>
  <c r="BN24" i="47"/>
  <c r="BM24" i="47"/>
  <c r="BL24" i="47"/>
  <c r="BK24" i="47"/>
  <c r="BJ24" i="47"/>
  <c r="BC24" i="47"/>
  <c r="K132" i="47" s="1"/>
  <c r="AZ24" i="47"/>
  <c r="BA24" i="47" s="1"/>
  <c r="AY24" i="47"/>
  <c r="AX24" i="47"/>
  <c r="I132" i="47" s="1"/>
  <c r="AT24" i="47"/>
  <c r="AS24" i="47"/>
  <c r="AR24" i="47"/>
  <c r="AQ24" i="47"/>
  <c r="BB24" i="47" s="1"/>
  <c r="J132" i="47" s="1"/>
  <c r="AP24" i="47"/>
  <c r="AO24" i="47"/>
  <c r="AN24" i="47"/>
  <c r="AM24" i="47"/>
  <c r="AL24" i="47"/>
  <c r="AK24" i="47"/>
  <c r="CE23" i="47"/>
  <c r="CD23" i="47"/>
  <c r="CC23" i="47"/>
  <c r="CB23" i="47"/>
  <c r="CA23" i="47"/>
  <c r="BZ23" i="47"/>
  <c r="BY23" i="47"/>
  <c r="BX23" i="47"/>
  <c r="BW23" i="47"/>
  <c r="BV23" i="47"/>
  <c r="BT23" i="47"/>
  <c r="BS23" i="47"/>
  <c r="BR23" i="47"/>
  <c r="BQ23" i="47"/>
  <c r="BP23" i="47"/>
  <c r="BO23" i="47"/>
  <c r="BN23" i="47"/>
  <c r="BM23" i="47"/>
  <c r="BL23" i="47"/>
  <c r="BK23" i="47"/>
  <c r="BJ23" i="47"/>
  <c r="BC23" i="47"/>
  <c r="K131" i="47" s="1"/>
  <c r="AZ23" i="47"/>
  <c r="BA23" i="47" s="1"/>
  <c r="AY23" i="47"/>
  <c r="AX23" i="47"/>
  <c r="I131" i="47" s="1"/>
  <c r="AT23" i="47"/>
  <c r="AS23" i="47"/>
  <c r="AR23" i="47"/>
  <c r="AQ23" i="47"/>
  <c r="AP23" i="47"/>
  <c r="AO23" i="47"/>
  <c r="AN23" i="47"/>
  <c r="AM23" i="47"/>
  <c r="AL23" i="47"/>
  <c r="AK23" i="47"/>
  <c r="BB23" i="47" s="1"/>
  <c r="J131" i="47" s="1"/>
  <c r="CE22" i="47"/>
  <c r="CD22" i="47"/>
  <c r="CC22" i="47"/>
  <c r="CB22" i="47"/>
  <c r="CA22" i="47"/>
  <c r="BZ22" i="47"/>
  <c r="BY22" i="47"/>
  <c r="BX22" i="47"/>
  <c r="BW22" i="47"/>
  <c r="BV22" i="47"/>
  <c r="BT22" i="47"/>
  <c r="BS22" i="47"/>
  <c r="BR22" i="47"/>
  <c r="BQ22" i="47"/>
  <c r="BP22" i="47"/>
  <c r="BO22" i="47"/>
  <c r="BN22" i="47"/>
  <c r="BM22" i="47"/>
  <c r="BL22" i="47"/>
  <c r="BK22" i="47"/>
  <c r="BJ22" i="47"/>
  <c r="BC22" i="47"/>
  <c r="K130" i="47" s="1"/>
  <c r="BA22" i="47"/>
  <c r="AZ22" i="47"/>
  <c r="H130" i="47" s="1"/>
  <c r="AY22" i="47"/>
  <c r="AX22" i="47"/>
  <c r="I130" i="47" s="1"/>
  <c r="AT22" i="47"/>
  <c r="AS22" i="47"/>
  <c r="AR22" i="47"/>
  <c r="AQ22" i="47"/>
  <c r="AP22" i="47"/>
  <c r="AO22" i="47"/>
  <c r="AN22" i="47"/>
  <c r="AM22" i="47"/>
  <c r="AL22" i="47"/>
  <c r="AK22" i="47"/>
  <c r="BB22" i="47" s="1"/>
  <c r="J130" i="47" s="1"/>
  <c r="CE21" i="47"/>
  <c r="AH31" i="47" s="1"/>
  <c r="CD21" i="47"/>
  <c r="AG31" i="47" s="1"/>
  <c r="CC21" i="47"/>
  <c r="CC34" i="47" s="1"/>
  <c r="V94" i="47" s="1"/>
  <c r="CB21" i="47"/>
  <c r="CA21" i="47"/>
  <c r="AD31" i="47" s="1"/>
  <c r="BZ21" i="47"/>
  <c r="AC31" i="47" s="1"/>
  <c r="BY21" i="47"/>
  <c r="BY34" i="47" s="1"/>
  <c r="V90" i="47" s="1"/>
  <c r="J79" i="47" s="1"/>
  <c r="BX21" i="47"/>
  <c r="BW21" i="47"/>
  <c r="Z31" i="47" s="1"/>
  <c r="BV21" i="47"/>
  <c r="Y31" i="47" s="1"/>
  <c r="BT21" i="47"/>
  <c r="BT34" i="47" s="1"/>
  <c r="W96" i="47" s="1"/>
  <c r="BS21" i="47"/>
  <c r="BR21" i="47"/>
  <c r="P31" i="47" s="1"/>
  <c r="BQ21" i="47"/>
  <c r="O31" i="47" s="1"/>
  <c r="BP21" i="47"/>
  <c r="BP31" i="47" s="1"/>
  <c r="Q92" i="47" s="1"/>
  <c r="BO21" i="47"/>
  <c r="BO34" i="47" s="1"/>
  <c r="W91" i="47" s="1"/>
  <c r="K78" i="47" s="1"/>
  <c r="BN21" i="47"/>
  <c r="L31" i="47" s="1"/>
  <c r="BM21" i="47"/>
  <c r="K31" i="47" s="1"/>
  <c r="BL21" i="47"/>
  <c r="BL34" i="47" s="1"/>
  <c r="W88" i="47" s="1"/>
  <c r="H78" i="47" s="1"/>
  <c r="BK21" i="47"/>
  <c r="I31" i="47" s="1"/>
  <c r="BJ21" i="47"/>
  <c r="H31" i="47" s="1"/>
  <c r="BC21" i="47"/>
  <c r="K129" i="47" s="1"/>
  <c r="BA21" i="47"/>
  <c r="AZ21" i="47"/>
  <c r="H129" i="47" s="1"/>
  <c r="AX21" i="47"/>
  <c r="I129" i="47" s="1"/>
  <c r="AT21" i="47"/>
  <c r="AS21" i="47"/>
  <c r="AR21" i="47"/>
  <c r="AQ21" i="47"/>
  <c r="BB21" i="47" s="1"/>
  <c r="J129" i="47" s="1"/>
  <c r="AP21" i="47"/>
  <c r="AO21" i="47"/>
  <c r="AN21" i="47"/>
  <c r="AM21" i="47"/>
  <c r="AL21" i="47"/>
  <c r="AK21" i="47"/>
  <c r="CE20" i="47"/>
  <c r="CD20" i="47"/>
  <c r="CC20" i="47"/>
  <c r="CB20" i="47"/>
  <c r="CA20" i="47"/>
  <c r="BZ20" i="47"/>
  <c r="BY20" i="47"/>
  <c r="BX20" i="47"/>
  <c r="BW20" i="47"/>
  <c r="BV20" i="47"/>
  <c r="BT20" i="47"/>
  <c r="BS20" i="47"/>
  <c r="BR20" i="47"/>
  <c r="BQ20" i="47"/>
  <c r="BP20" i="47"/>
  <c r="BO20" i="47"/>
  <c r="BN20" i="47"/>
  <c r="BM20" i="47"/>
  <c r="BL20" i="47"/>
  <c r="BK20" i="47"/>
  <c r="BJ20" i="47"/>
  <c r="BC20" i="47"/>
  <c r="K128" i="47" s="1"/>
  <c r="AZ20" i="47"/>
  <c r="BA20" i="47" s="1"/>
  <c r="AY20" i="47"/>
  <c r="AX20" i="47"/>
  <c r="I128" i="47" s="1"/>
  <c r="AT20" i="47"/>
  <c r="AS20" i="47"/>
  <c r="AR20" i="47"/>
  <c r="AQ20" i="47"/>
  <c r="BB20" i="47" s="1"/>
  <c r="J128" i="47" s="1"/>
  <c r="AP20" i="47"/>
  <c r="AO20" i="47"/>
  <c r="AN20" i="47"/>
  <c r="AM20" i="47"/>
  <c r="AL20" i="47"/>
  <c r="AK20" i="47"/>
  <c r="CE19" i="47"/>
  <c r="CD19" i="47"/>
  <c r="CC19" i="47"/>
  <c r="CB19" i="47"/>
  <c r="CA19" i="47"/>
  <c r="BZ19" i="47"/>
  <c r="BY19" i="47"/>
  <c r="BX19" i="47"/>
  <c r="BW19" i="47"/>
  <c r="BV19" i="47"/>
  <c r="BT19" i="47"/>
  <c r="BS19" i="47"/>
  <c r="BR19" i="47"/>
  <c r="BQ19" i="47"/>
  <c r="BP19" i="47"/>
  <c r="BO19" i="47"/>
  <c r="BN19" i="47"/>
  <c r="BM19" i="47"/>
  <c r="BL19" i="47"/>
  <c r="BK19" i="47"/>
  <c r="BJ19" i="47"/>
  <c r="BC19" i="47"/>
  <c r="K127" i="47" s="1"/>
  <c r="AZ19" i="47"/>
  <c r="BA19" i="47" s="1"/>
  <c r="AY19" i="47"/>
  <c r="AX19" i="47"/>
  <c r="I127" i="47" s="1"/>
  <c r="AT19" i="47"/>
  <c r="AS19" i="47"/>
  <c r="AR19" i="47"/>
  <c r="AQ19" i="47"/>
  <c r="AP19" i="47"/>
  <c r="AO19" i="47"/>
  <c r="AN19" i="47"/>
  <c r="AM19" i="47"/>
  <c r="AL19" i="47"/>
  <c r="AK19" i="47"/>
  <c r="BB19" i="47" s="1"/>
  <c r="J127" i="47" s="1"/>
  <c r="CE18" i="47"/>
  <c r="CD18" i="47"/>
  <c r="CC18" i="47"/>
  <c r="CB18" i="47"/>
  <c r="CA18" i="47"/>
  <c r="BZ18" i="47"/>
  <c r="BY18" i="47"/>
  <c r="BX18" i="47"/>
  <c r="BW18" i="47"/>
  <c r="BV18" i="47"/>
  <c r="BT18" i="47"/>
  <c r="BS18" i="47"/>
  <c r="BR18" i="47"/>
  <c r="BQ18" i="47"/>
  <c r="BP18" i="47"/>
  <c r="BO18" i="47"/>
  <c r="BN18" i="47"/>
  <c r="BM18" i="47"/>
  <c r="BL18" i="47"/>
  <c r="BK18" i="47"/>
  <c r="BJ18" i="47"/>
  <c r="BC18" i="47"/>
  <c r="K126" i="47" s="1"/>
  <c r="BA18" i="47"/>
  <c r="AZ18" i="47"/>
  <c r="H126" i="47" s="1"/>
  <c r="AY18" i="47"/>
  <c r="AX18" i="47"/>
  <c r="I126" i="47" s="1"/>
  <c r="AT18" i="47"/>
  <c r="AS18" i="47"/>
  <c r="AR18" i="47"/>
  <c r="AQ18" i="47"/>
  <c r="AP18" i="47"/>
  <c r="AO18" i="47"/>
  <c r="AN18" i="47"/>
  <c r="AM18" i="47"/>
  <c r="AL18" i="47"/>
  <c r="AK18" i="47"/>
  <c r="BB18" i="47" s="1"/>
  <c r="J126" i="47" s="1"/>
  <c r="CE17" i="47"/>
  <c r="CD17" i="47"/>
  <c r="CC17" i="47"/>
  <c r="CB17" i="47"/>
  <c r="CA17" i="47"/>
  <c r="BZ17" i="47"/>
  <c r="BY17" i="47"/>
  <c r="BX17" i="47"/>
  <c r="BW17" i="47"/>
  <c r="BV17" i="47"/>
  <c r="BT17" i="47"/>
  <c r="BS17" i="47"/>
  <c r="BR17" i="47"/>
  <c r="BQ17" i="47"/>
  <c r="BP17" i="47"/>
  <c r="BO17" i="47"/>
  <c r="BN17" i="47"/>
  <c r="BM17" i="47"/>
  <c r="BL17" i="47"/>
  <c r="BK17" i="47"/>
  <c r="BJ17" i="47"/>
  <c r="BC17" i="47"/>
  <c r="K125" i="47" s="1"/>
  <c r="BA17" i="47"/>
  <c r="AZ17" i="47"/>
  <c r="H125" i="47" s="1"/>
  <c r="AX17" i="47"/>
  <c r="I125" i="47" s="1"/>
  <c r="AT17" i="47"/>
  <c r="AS17" i="47"/>
  <c r="AR17" i="47"/>
  <c r="AQ17" i="47"/>
  <c r="BB17" i="47" s="1"/>
  <c r="J125" i="47" s="1"/>
  <c r="AP17" i="47"/>
  <c r="AO17" i="47"/>
  <c r="AN17" i="47"/>
  <c r="AM17" i="47"/>
  <c r="AL17" i="47"/>
  <c r="AK17" i="47"/>
  <c r="CE16" i="47"/>
  <c r="CD16" i="47"/>
  <c r="CC16" i="47"/>
  <c r="CB16" i="47"/>
  <c r="CA16" i="47"/>
  <c r="BZ16" i="47"/>
  <c r="BY16" i="47"/>
  <c r="BX16" i="47"/>
  <c r="BW16" i="47"/>
  <c r="BV16" i="47"/>
  <c r="BT16" i="47"/>
  <c r="BS16" i="47"/>
  <c r="BR16" i="47"/>
  <c r="BQ16" i="47"/>
  <c r="BP16" i="47"/>
  <c r="BO16" i="47"/>
  <c r="BN16" i="47"/>
  <c r="BM16" i="47"/>
  <c r="BL16" i="47"/>
  <c r="BK16" i="47"/>
  <c r="BJ16" i="47"/>
  <c r="BC16" i="47"/>
  <c r="K124" i="47" s="1"/>
  <c r="AZ16" i="47"/>
  <c r="BA16" i="47" s="1"/>
  <c r="AY16" i="47"/>
  <c r="AX16" i="47"/>
  <c r="I124" i="47" s="1"/>
  <c r="AT16" i="47"/>
  <c r="AS16" i="47"/>
  <c r="AR16" i="47"/>
  <c r="AQ16" i="47"/>
  <c r="BB16" i="47" s="1"/>
  <c r="J124" i="47" s="1"/>
  <c r="AP16" i="47"/>
  <c r="AO16" i="47"/>
  <c r="AN16" i="47"/>
  <c r="AM16" i="47"/>
  <c r="AL16" i="47"/>
  <c r="AK16" i="47"/>
  <c r="CE15" i="47"/>
  <c r="CD15" i="47"/>
  <c r="CC15" i="47"/>
  <c r="CB15" i="47"/>
  <c r="CA15" i="47"/>
  <c r="BZ15" i="47"/>
  <c r="BY15" i="47"/>
  <c r="BX15" i="47"/>
  <c r="BW15" i="47"/>
  <c r="BV15" i="47"/>
  <c r="BT15" i="47"/>
  <c r="BS15" i="47"/>
  <c r="BR15" i="47"/>
  <c r="BQ15" i="47"/>
  <c r="BP15" i="47"/>
  <c r="BO15" i="47"/>
  <c r="BN15" i="47"/>
  <c r="BM15" i="47"/>
  <c r="BL15" i="47"/>
  <c r="BK15" i="47"/>
  <c r="BJ15" i="47"/>
  <c r="BC15" i="47"/>
  <c r="K123" i="47" s="1"/>
  <c r="AZ15" i="47"/>
  <c r="BA15" i="47" s="1"/>
  <c r="AY15" i="47"/>
  <c r="AX15" i="47"/>
  <c r="I123" i="47" s="1"/>
  <c r="AT15" i="47"/>
  <c r="AS15" i="47"/>
  <c r="AR15" i="47"/>
  <c r="AQ15" i="47"/>
  <c r="AP15" i="47"/>
  <c r="AO15" i="47"/>
  <c r="AN15" i="47"/>
  <c r="AM15" i="47"/>
  <c r="AL15" i="47"/>
  <c r="AK15" i="47"/>
  <c r="BB15" i="47" s="1"/>
  <c r="J123" i="47" s="1"/>
  <c r="CE14" i="47"/>
  <c r="CD14" i="47"/>
  <c r="CC14" i="47"/>
  <c r="CB14" i="47"/>
  <c r="CA14" i="47"/>
  <c r="BZ14" i="47"/>
  <c r="BY14" i="47"/>
  <c r="BX14" i="47"/>
  <c r="BW14" i="47"/>
  <c r="BV14" i="47"/>
  <c r="BT14" i="47"/>
  <c r="BS14" i="47"/>
  <c r="BR14" i="47"/>
  <c r="BQ14" i="47"/>
  <c r="BP14" i="47"/>
  <c r="BO14" i="47"/>
  <c r="BN14" i="47"/>
  <c r="BM14" i="47"/>
  <c r="BL14" i="47"/>
  <c r="BK14" i="47"/>
  <c r="BJ14" i="47"/>
  <c r="BC14" i="47"/>
  <c r="K122" i="47" s="1"/>
  <c r="BA14" i="47"/>
  <c r="AZ14" i="47"/>
  <c r="H122" i="47" s="1"/>
  <c r="AY14" i="47"/>
  <c r="AX14" i="47"/>
  <c r="I122" i="47" s="1"/>
  <c r="AT14" i="47"/>
  <c r="AS14" i="47"/>
  <c r="AR14" i="47"/>
  <c r="AQ14" i="47"/>
  <c r="AP14" i="47"/>
  <c r="AO14" i="47"/>
  <c r="AN14" i="47"/>
  <c r="AM14" i="47"/>
  <c r="AL14" i="47"/>
  <c r="AK14" i="47"/>
  <c r="BB14" i="47" s="1"/>
  <c r="J122" i="47" s="1"/>
  <c r="CE13" i="47"/>
  <c r="CD13" i="47"/>
  <c r="CC13" i="47"/>
  <c r="CB13" i="47"/>
  <c r="CA13" i="47"/>
  <c r="BZ13" i="47"/>
  <c r="BY13" i="47"/>
  <c r="BX13" i="47"/>
  <c r="BW13" i="47"/>
  <c r="BV13" i="47"/>
  <c r="BT13" i="47"/>
  <c r="BS13" i="47"/>
  <c r="BR13" i="47"/>
  <c r="BQ13" i="47"/>
  <c r="BP13" i="47"/>
  <c r="BO13" i="47"/>
  <c r="BN13" i="47"/>
  <c r="BM13" i="47"/>
  <c r="BL13" i="47"/>
  <c r="BK13" i="47"/>
  <c r="BJ13" i="47"/>
  <c r="BC13" i="47"/>
  <c r="K121" i="47" s="1"/>
  <c r="BA13" i="47"/>
  <c r="AZ13" i="47"/>
  <c r="H121" i="47" s="1"/>
  <c r="AX13" i="47"/>
  <c r="I121" i="47" s="1"/>
  <c r="AT13" i="47"/>
  <c r="AS13" i="47"/>
  <c r="AR13" i="47"/>
  <c r="AQ13" i="47"/>
  <c r="BB13" i="47" s="1"/>
  <c r="J121" i="47" s="1"/>
  <c r="AP13" i="47"/>
  <c r="AO13" i="47"/>
  <c r="AN13" i="47"/>
  <c r="AM13" i="47"/>
  <c r="AL13" i="47"/>
  <c r="AK13" i="47"/>
  <c r="CE12" i="47"/>
  <c r="CD12" i="47"/>
  <c r="CC12" i="47"/>
  <c r="CB12" i="47"/>
  <c r="CA12" i="47"/>
  <c r="BZ12" i="47"/>
  <c r="BY12" i="47"/>
  <c r="BX12" i="47"/>
  <c r="BW12" i="47"/>
  <c r="BV12" i="47"/>
  <c r="BT12" i="47"/>
  <c r="BS12" i="47"/>
  <c r="BR12" i="47"/>
  <c r="BQ12" i="47"/>
  <c r="BP12" i="47"/>
  <c r="BO12" i="47"/>
  <c r="BN12" i="47"/>
  <c r="BM12" i="47"/>
  <c r="BL12" i="47"/>
  <c r="BK12" i="47"/>
  <c r="BJ12" i="47"/>
  <c r="BC12" i="47"/>
  <c r="K120" i="47" s="1"/>
  <c r="AZ12" i="47"/>
  <c r="BA12" i="47" s="1"/>
  <c r="AY12" i="47"/>
  <c r="AX12" i="47"/>
  <c r="I120" i="47" s="1"/>
  <c r="AT12" i="47"/>
  <c r="AS12" i="47"/>
  <c r="AR12" i="47"/>
  <c r="AQ12" i="47"/>
  <c r="BB12" i="47" s="1"/>
  <c r="J120" i="47" s="1"/>
  <c r="AP12" i="47"/>
  <c r="AO12" i="47"/>
  <c r="AN12" i="47"/>
  <c r="AM12" i="47"/>
  <c r="AL12" i="47"/>
  <c r="AK12" i="47"/>
  <c r="CE11" i="47"/>
  <c r="CD11" i="47"/>
  <c r="CC11" i="47"/>
  <c r="CB11" i="47"/>
  <c r="CA11" i="47"/>
  <c r="BZ11" i="47"/>
  <c r="BY11" i="47"/>
  <c r="BX11" i="47"/>
  <c r="BW11" i="47"/>
  <c r="BV11" i="47"/>
  <c r="BT11" i="47"/>
  <c r="BS11" i="47"/>
  <c r="BR11" i="47"/>
  <c r="BQ11" i="47"/>
  <c r="BP11" i="47"/>
  <c r="BO11" i="47"/>
  <c r="BN11" i="47"/>
  <c r="BM11" i="47"/>
  <c r="BL11" i="47"/>
  <c r="BK11" i="47"/>
  <c r="BJ11" i="47"/>
  <c r="BC11" i="47"/>
  <c r="K119" i="47" s="1"/>
  <c r="AZ11" i="47"/>
  <c r="BA11" i="47" s="1"/>
  <c r="AY11" i="47"/>
  <c r="AX11" i="47"/>
  <c r="I119" i="47" s="1"/>
  <c r="AT11" i="47"/>
  <c r="AS11" i="47"/>
  <c r="AR11" i="47"/>
  <c r="AQ11" i="47"/>
  <c r="AP11" i="47"/>
  <c r="AO11" i="47"/>
  <c r="BB11" i="47" s="1"/>
  <c r="J119" i="47" s="1"/>
  <c r="AN11" i="47"/>
  <c r="AM11" i="47"/>
  <c r="AL11" i="47"/>
  <c r="AK11" i="47"/>
  <c r="CE10" i="47"/>
  <c r="CD10" i="47"/>
  <c r="CC10" i="47"/>
  <c r="CB10" i="47"/>
  <c r="CA10" i="47"/>
  <c r="BZ10" i="47"/>
  <c r="BY10" i="47"/>
  <c r="BX10" i="47"/>
  <c r="BW10" i="47"/>
  <c r="BV10" i="47"/>
  <c r="BT10" i="47"/>
  <c r="BS10" i="47"/>
  <c r="BR10" i="47"/>
  <c r="BQ10" i="47"/>
  <c r="BP10" i="47"/>
  <c r="BO10" i="47"/>
  <c r="BN10" i="47"/>
  <c r="BM10" i="47"/>
  <c r="BL10" i="47"/>
  <c r="BK10" i="47"/>
  <c r="BJ10" i="47"/>
  <c r="BC10" i="47"/>
  <c r="K118" i="47" s="1"/>
  <c r="BA10" i="47"/>
  <c r="AZ10" i="47"/>
  <c r="H118" i="47" s="1"/>
  <c r="AY10" i="47"/>
  <c r="AX10" i="47"/>
  <c r="I118" i="47" s="1"/>
  <c r="AT10" i="47"/>
  <c r="AS10" i="47"/>
  <c r="AR10" i="47"/>
  <c r="AQ10" i="47"/>
  <c r="AP10" i="47"/>
  <c r="AO10" i="47"/>
  <c r="AN10" i="47"/>
  <c r="AM10" i="47"/>
  <c r="AL10" i="47"/>
  <c r="AK10" i="47"/>
  <c r="BB10" i="47" s="1"/>
  <c r="J118" i="47" s="1"/>
  <c r="CE9" i="47"/>
  <c r="CD9" i="47"/>
  <c r="CD33" i="47" s="1"/>
  <c r="T95" i="47" s="1"/>
  <c r="CC9" i="47"/>
  <c r="CC33" i="47" s="1"/>
  <c r="T94" i="47" s="1"/>
  <c r="CB9" i="47"/>
  <c r="CA9" i="47"/>
  <c r="BZ9" i="47"/>
  <c r="BZ33" i="47" s="1"/>
  <c r="T91" i="47" s="1"/>
  <c r="K77" i="47" s="1"/>
  <c r="BY9" i="47"/>
  <c r="BY33" i="47" s="1"/>
  <c r="T90" i="47" s="1"/>
  <c r="J77" i="47" s="1"/>
  <c r="BX9" i="47"/>
  <c r="BW9" i="47"/>
  <c r="BV9" i="47"/>
  <c r="BV33" i="47" s="1"/>
  <c r="T87" i="47" s="1"/>
  <c r="G77" i="47" s="1"/>
  <c r="BT9" i="47"/>
  <c r="BT33" i="47" s="1"/>
  <c r="U96" i="47" s="1"/>
  <c r="BS9" i="47"/>
  <c r="BS33" i="47" s="1"/>
  <c r="U95" i="47" s="1"/>
  <c r="BR9" i="47"/>
  <c r="BQ9" i="47"/>
  <c r="BQ33" i="47" s="1"/>
  <c r="U93" i="47" s="1"/>
  <c r="BP9" i="47"/>
  <c r="BP33" i="47" s="1"/>
  <c r="U92" i="47" s="1"/>
  <c r="BO9" i="47"/>
  <c r="BO33" i="47" s="1"/>
  <c r="U91" i="47" s="1"/>
  <c r="K76" i="47" s="1"/>
  <c r="BN9" i="47"/>
  <c r="BM9" i="47"/>
  <c r="BM33" i="47" s="1"/>
  <c r="U89" i="47" s="1"/>
  <c r="I76" i="47" s="1"/>
  <c r="BL9" i="47"/>
  <c r="BL33" i="47" s="1"/>
  <c r="U88" i="47" s="1"/>
  <c r="H76" i="47" s="1"/>
  <c r="BK9" i="47"/>
  <c r="BK33" i="47" s="1"/>
  <c r="U87" i="47" s="1"/>
  <c r="G76" i="47" s="1"/>
  <c r="BJ9" i="47"/>
  <c r="BC9" i="47"/>
  <c r="K117" i="47" s="1"/>
  <c r="AZ9" i="47"/>
  <c r="H117" i="47" s="1"/>
  <c r="AX9" i="47"/>
  <c r="I117" i="47" s="1"/>
  <c r="AT9" i="47"/>
  <c r="AS9" i="47"/>
  <c r="AR9" i="47"/>
  <c r="AQ9" i="47"/>
  <c r="BB9" i="47" s="1"/>
  <c r="J117" i="47" s="1"/>
  <c r="AP9" i="47"/>
  <c r="AO9" i="47"/>
  <c r="AN9" i="47"/>
  <c r="AM9" i="47"/>
  <c r="AL9" i="47"/>
  <c r="AK9" i="47"/>
  <c r="CE8" i="47"/>
  <c r="CD8" i="47"/>
  <c r="CC8" i="47"/>
  <c r="CB8" i="47"/>
  <c r="CA8" i="47"/>
  <c r="BZ8" i="47"/>
  <c r="BY8" i="47"/>
  <c r="BX8" i="47"/>
  <c r="BW8" i="47"/>
  <c r="BV8" i="47"/>
  <c r="BT8" i="47"/>
  <c r="BS8" i="47"/>
  <c r="BR8" i="47"/>
  <c r="BQ8" i="47"/>
  <c r="BP8" i="47"/>
  <c r="BO8" i="47"/>
  <c r="BN8" i="47"/>
  <c r="BM8" i="47"/>
  <c r="BL8" i="47"/>
  <c r="BK8" i="47"/>
  <c r="BJ8" i="47"/>
  <c r="BC8" i="47"/>
  <c r="K116" i="47" s="1"/>
  <c r="BA8" i="47"/>
  <c r="AZ8" i="47"/>
  <c r="H116" i="47" s="1"/>
  <c r="AY8" i="47"/>
  <c r="AX8" i="47"/>
  <c r="I116" i="47" s="1"/>
  <c r="AT8" i="47"/>
  <c r="AS8" i="47"/>
  <c r="AR8" i="47"/>
  <c r="AQ8" i="47"/>
  <c r="AP8" i="47"/>
  <c r="BB8" i="47" s="1"/>
  <c r="J116" i="47" s="1"/>
  <c r="AO8" i="47"/>
  <c r="AN8" i="47"/>
  <c r="AM8" i="47"/>
  <c r="AL8" i="47"/>
  <c r="AK8" i="47"/>
  <c r="CE7" i="47"/>
  <c r="CD7" i="47"/>
  <c r="CC7" i="47"/>
  <c r="CB7" i="47"/>
  <c r="CA7" i="47"/>
  <c r="BZ7" i="47"/>
  <c r="BY7" i="47"/>
  <c r="BX7" i="47"/>
  <c r="BW7" i="47"/>
  <c r="BV7" i="47"/>
  <c r="BT7" i="47"/>
  <c r="BS7" i="47"/>
  <c r="BR7" i="47"/>
  <c r="BQ7" i="47"/>
  <c r="BP7" i="47"/>
  <c r="BO7" i="47"/>
  <c r="BN7" i="47"/>
  <c r="BM7" i="47"/>
  <c r="BL7" i="47"/>
  <c r="BK7" i="47"/>
  <c r="BJ7" i="47"/>
  <c r="BC7" i="47"/>
  <c r="K115" i="47" s="1"/>
  <c r="AZ7" i="47"/>
  <c r="BA7" i="47" s="1"/>
  <c r="AX7" i="47"/>
  <c r="I115" i="47" s="1"/>
  <c r="AT7" i="47"/>
  <c r="AS7" i="47"/>
  <c r="AR7" i="47"/>
  <c r="AQ7" i="47"/>
  <c r="AP7" i="47"/>
  <c r="AO7" i="47"/>
  <c r="BB7" i="47" s="1"/>
  <c r="J115" i="47" s="1"/>
  <c r="AN7" i="47"/>
  <c r="AM7" i="47"/>
  <c r="AL7" i="47"/>
  <c r="AK7" i="47"/>
  <c r="CE6" i="47"/>
  <c r="CD6" i="47"/>
  <c r="CC6" i="47"/>
  <c r="CB6" i="47"/>
  <c r="CA6" i="47"/>
  <c r="BZ6" i="47"/>
  <c r="BY6" i="47"/>
  <c r="BX6" i="47"/>
  <c r="BW6" i="47"/>
  <c r="BV6" i="47"/>
  <c r="BT6" i="47"/>
  <c r="BS6" i="47"/>
  <c r="BR6" i="47"/>
  <c r="BQ6" i="47"/>
  <c r="BP6" i="47"/>
  <c r="BO6" i="47"/>
  <c r="BN6" i="47"/>
  <c r="BM6" i="47"/>
  <c r="BL6" i="47"/>
  <c r="BK6" i="47"/>
  <c r="BJ6" i="47"/>
  <c r="BC6" i="47"/>
  <c r="K114" i="47" s="1"/>
  <c r="BA6" i="47"/>
  <c r="AZ6" i="47"/>
  <c r="H114" i="47" s="1"/>
  <c r="AY6" i="47"/>
  <c r="AX6" i="47"/>
  <c r="I114" i="47" s="1"/>
  <c r="AT6" i="47"/>
  <c r="AS6" i="47"/>
  <c r="AR6" i="47"/>
  <c r="AQ6" i="47"/>
  <c r="AP6" i="47"/>
  <c r="AO6" i="47"/>
  <c r="AN6" i="47"/>
  <c r="AM6" i="47"/>
  <c r="AL6" i="47"/>
  <c r="AK6" i="47"/>
  <c r="BB6" i="47" s="1"/>
  <c r="J114" i="47" s="1"/>
  <c r="CE5" i="47"/>
  <c r="CD5" i="47"/>
  <c r="CC5" i="47"/>
  <c r="CB5" i="47"/>
  <c r="CA5" i="47"/>
  <c r="BZ5" i="47"/>
  <c r="BY5" i="47"/>
  <c r="BX5" i="47"/>
  <c r="BW5" i="47"/>
  <c r="BV5" i="47"/>
  <c r="BT5" i="47"/>
  <c r="BS5" i="47"/>
  <c r="BR5" i="47"/>
  <c r="BQ5" i="47"/>
  <c r="BP5" i="47"/>
  <c r="BO5" i="47"/>
  <c r="BN5" i="47"/>
  <c r="BM5" i="47"/>
  <c r="BL5" i="47"/>
  <c r="BK5" i="47"/>
  <c r="BJ5" i="47"/>
  <c r="BC5" i="47"/>
  <c r="K113" i="47" s="1"/>
  <c r="AZ5" i="47"/>
  <c r="H113" i="47" s="1"/>
  <c r="AX5" i="47"/>
  <c r="I113" i="47" s="1"/>
  <c r="AT5" i="47"/>
  <c r="AS5" i="47"/>
  <c r="AR5" i="47"/>
  <c r="AQ5" i="47"/>
  <c r="BB5" i="47" s="1"/>
  <c r="J113" i="47" s="1"/>
  <c r="AP5" i="47"/>
  <c r="AO5" i="47"/>
  <c r="AN5" i="47"/>
  <c r="AM5" i="47"/>
  <c r="AL5" i="47"/>
  <c r="AK5" i="47"/>
  <c r="CE4" i="47"/>
  <c r="CD4" i="47"/>
  <c r="CC4" i="47"/>
  <c r="CB4" i="47"/>
  <c r="CA4" i="47"/>
  <c r="BZ4" i="47"/>
  <c r="BY4" i="47"/>
  <c r="BX4" i="47"/>
  <c r="BW4" i="47"/>
  <c r="BV4" i="47"/>
  <c r="BT4" i="47"/>
  <c r="BS4" i="47"/>
  <c r="BR4" i="47"/>
  <c r="BQ4" i="47"/>
  <c r="BP4" i="47"/>
  <c r="BO4" i="47"/>
  <c r="BN4" i="47"/>
  <c r="BM4" i="47"/>
  <c r="BL4" i="47"/>
  <c r="BK4" i="47"/>
  <c r="BJ4" i="47"/>
  <c r="BC4" i="47"/>
  <c r="K112" i="47" s="1"/>
  <c r="BA4" i="47"/>
  <c r="AZ4" i="47"/>
  <c r="H112" i="47" s="1"/>
  <c r="AY4" i="47"/>
  <c r="AX4" i="47"/>
  <c r="I112" i="47" s="1"/>
  <c r="AT4" i="47"/>
  <c r="AS4" i="47"/>
  <c r="AR4" i="47"/>
  <c r="AQ4" i="47"/>
  <c r="AP4" i="47"/>
  <c r="BB4" i="47" s="1"/>
  <c r="J112" i="47" s="1"/>
  <c r="AO4" i="47"/>
  <c r="AN4" i="47"/>
  <c r="AM4" i="47"/>
  <c r="AL4" i="47"/>
  <c r="AK4" i="47"/>
  <c r="CE3" i="47"/>
  <c r="CE29" i="47" s="1"/>
  <c r="CD3" i="47"/>
  <c r="CD29" i="47" s="1"/>
  <c r="CC3" i="47"/>
  <c r="CC30" i="47" s="1"/>
  <c r="CB3" i="47"/>
  <c r="CB29" i="47" s="1"/>
  <c r="CA3" i="47"/>
  <c r="CA32" i="47" s="1"/>
  <c r="R92" i="47" s="1"/>
  <c r="BZ3" i="47"/>
  <c r="BZ32" i="47" s="1"/>
  <c r="R91" i="47" s="1"/>
  <c r="K75" i="47" s="1"/>
  <c r="BY3" i="47"/>
  <c r="BY30" i="47" s="1"/>
  <c r="BX3" i="47"/>
  <c r="BX29" i="47" s="1"/>
  <c r="BW3" i="47"/>
  <c r="BW29" i="47" s="1"/>
  <c r="BV3" i="47"/>
  <c r="BV32" i="47" s="1"/>
  <c r="R87" i="47" s="1"/>
  <c r="G75" i="47" s="1"/>
  <c r="BT3" i="47"/>
  <c r="BT30" i="47" s="1"/>
  <c r="BS3" i="47"/>
  <c r="BS30" i="47" s="1"/>
  <c r="BR3" i="47"/>
  <c r="BR29" i="47" s="1"/>
  <c r="BQ3" i="47"/>
  <c r="BQ32" i="47" s="1"/>
  <c r="S93" i="47" s="1"/>
  <c r="BP3" i="47"/>
  <c r="BP30" i="47" s="1"/>
  <c r="BO3" i="47"/>
  <c r="BO30" i="47" s="1"/>
  <c r="BN3" i="47"/>
  <c r="BN29" i="47" s="1"/>
  <c r="BM3" i="47"/>
  <c r="BM32" i="47" s="1"/>
  <c r="S89" i="47" s="1"/>
  <c r="I74" i="47" s="1"/>
  <c r="BL3" i="47"/>
  <c r="BL30" i="47" s="1"/>
  <c r="BK3" i="47"/>
  <c r="BK30" i="47" s="1"/>
  <c r="BJ3" i="47"/>
  <c r="BJ29" i="47" s="1"/>
  <c r="BC3" i="47"/>
  <c r="K111" i="47" s="1"/>
  <c r="AZ3" i="47"/>
  <c r="BA3" i="47" s="1"/>
  <c r="AX3" i="47"/>
  <c r="I111" i="47" s="1"/>
  <c r="AT3" i="47"/>
  <c r="AS3" i="47"/>
  <c r="AR3" i="47"/>
  <c r="AQ3" i="47"/>
  <c r="AP3" i="47"/>
  <c r="AO3" i="47"/>
  <c r="BB3" i="47" s="1"/>
  <c r="J111" i="47" s="1"/>
  <c r="AN3" i="47"/>
  <c r="AM3" i="47"/>
  <c r="AL3" i="47"/>
  <c r="AK3" i="47"/>
  <c r="B45" i="46"/>
  <c r="B44" i="46"/>
  <c r="B43" i="46"/>
  <c r="AH30" i="46"/>
  <c r="AG30" i="46"/>
  <c r="AF30" i="46"/>
  <c r="AE30" i="46"/>
  <c r="AD30" i="46"/>
  <c r="AC30" i="46"/>
  <c r="AB30" i="46"/>
  <c r="AA30" i="46"/>
  <c r="Z30" i="46"/>
  <c r="Y30" i="46"/>
  <c r="R30" i="46"/>
  <c r="Q30" i="46"/>
  <c r="P30" i="46"/>
  <c r="O30" i="46"/>
  <c r="N30" i="46"/>
  <c r="M30" i="46"/>
  <c r="L30" i="46"/>
  <c r="K30" i="46"/>
  <c r="J30" i="46"/>
  <c r="I30" i="46"/>
  <c r="H30" i="46"/>
  <c r="AH29" i="46"/>
  <c r="AG29" i="46"/>
  <c r="AF29" i="46"/>
  <c r="AE29" i="46"/>
  <c r="AD29" i="46"/>
  <c r="AC29" i="46"/>
  <c r="AB29" i="46"/>
  <c r="AA29" i="46"/>
  <c r="Z29" i="46"/>
  <c r="Y29" i="46"/>
  <c r="R29" i="46"/>
  <c r="Q29" i="46"/>
  <c r="P29" i="46"/>
  <c r="O29" i="46"/>
  <c r="N29" i="46"/>
  <c r="M29" i="46"/>
  <c r="L29" i="46"/>
  <c r="K29" i="46"/>
  <c r="J29" i="46"/>
  <c r="I29" i="46"/>
  <c r="H29" i="46"/>
  <c r="AH28" i="46"/>
  <c r="AG28" i="46"/>
  <c r="AF28" i="46"/>
  <c r="AE28" i="46"/>
  <c r="AD28" i="46"/>
  <c r="AC28" i="46"/>
  <c r="AB28" i="46"/>
  <c r="AA28" i="46"/>
  <c r="Z28" i="46"/>
  <c r="Y28" i="46"/>
  <c r="R28" i="46"/>
  <c r="Q28" i="46"/>
  <c r="P28" i="46"/>
  <c r="O28" i="46"/>
  <c r="N28" i="46"/>
  <c r="M28" i="46"/>
  <c r="L28" i="46"/>
  <c r="K28" i="46"/>
  <c r="J28" i="46"/>
  <c r="I28" i="46"/>
  <c r="H28" i="46"/>
  <c r="CE27" i="46"/>
  <c r="CD27" i="46"/>
  <c r="CC27" i="46"/>
  <c r="CB27" i="46"/>
  <c r="CA27" i="46"/>
  <c r="BZ27" i="46"/>
  <c r="BY27" i="46"/>
  <c r="BX27" i="46"/>
  <c r="BW27" i="46"/>
  <c r="BV27" i="46"/>
  <c r="BT27" i="46"/>
  <c r="BS27" i="46"/>
  <c r="BR27" i="46"/>
  <c r="BQ27" i="46"/>
  <c r="BP27" i="46"/>
  <c r="BO27" i="46"/>
  <c r="BN27" i="46"/>
  <c r="BM27" i="46"/>
  <c r="BL27" i="46"/>
  <c r="BK27" i="46"/>
  <c r="BJ27" i="46"/>
  <c r="BC27" i="46"/>
  <c r="K135" i="46" s="1"/>
  <c r="BA27" i="46"/>
  <c r="AZ27" i="46"/>
  <c r="H135" i="46" s="1"/>
  <c r="AY27" i="46"/>
  <c r="AX27" i="46"/>
  <c r="I135" i="46" s="1"/>
  <c r="AT27" i="46"/>
  <c r="AS27" i="46"/>
  <c r="AR27" i="46"/>
  <c r="AQ27" i="46"/>
  <c r="AP27" i="46"/>
  <c r="AO27" i="46"/>
  <c r="AN27" i="46"/>
  <c r="AM27" i="46"/>
  <c r="AL27" i="46"/>
  <c r="AK27" i="46"/>
  <c r="BB27" i="46" s="1"/>
  <c r="J135" i="46" s="1"/>
  <c r="CE26" i="46"/>
  <c r="CD26" i="46"/>
  <c r="CC26" i="46"/>
  <c r="CB26" i="46"/>
  <c r="CA26" i="46"/>
  <c r="BZ26" i="46"/>
  <c r="BY26" i="46"/>
  <c r="BX26" i="46"/>
  <c r="BW26" i="46"/>
  <c r="BV26" i="46"/>
  <c r="BT26" i="46"/>
  <c r="BS26" i="46"/>
  <c r="BR26" i="46"/>
  <c r="BQ26" i="46"/>
  <c r="BP26" i="46"/>
  <c r="BO26" i="46"/>
  <c r="BN26" i="46"/>
  <c r="BM26" i="46"/>
  <c r="BL26" i="46"/>
  <c r="BK26" i="46"/>
  <c r="BJ26" i="46"/>
  <c r="BC26" i="46"/>
  <c r="K134" i="46" s="1"/>
  <c r="AZ26" i="46"/>
  <c r="BA26" i="46" s="1"/>
  <c r="AX26" i="46"/>
  <c r="I134" i="46" s="1"/>
  <c r="AT26" i="46"/>
  <c r="AS26" i="46"/>
  <c r="AR26" i="46"/>
  <c r="AQ26" i="46"/>
  <c r="AP26" i="46"/>
  <c r="AO26" i="46"/>
  <c r="BB26" i="46" s="1"/>
  <c r="J134" i="46" s="1"/>
  <c r="AN26" i="46"/>
  <c r="AM26" i="46"/>
  <c r="AL26" i="46"/>
  <c r="AK26" i="46"/>
  <c r="CE25" i="46"/>
  <c r="CD25" i="46"/>
  <c r="CC25" i="46"/>
  <c r="CB25" i="46"/>
  <c r="CA25" i="46"/>
  <c r="BZ25" i="46"/>
  <c r="BY25" i="46"/>
  <c r="BX25" i="46"/>
  <c r="BW25" i="46"/>
  <c r="BV25" i="46"/>
  <c r="BT25" i="46"/>
  <c r="BS25" i="46"/>
  <c r="BR25" i="46"/>
  <c r="BQ25" i="46"/>
  <c r="BP25" i="46"/>
  <c r="BO25" i="46"/>
  <c r="BN25" i="46"/>
  <c r="BM25" i="46"/>
  <c r="BL25" i="46"/>
  <c r="BK25" i="46"/>
  <c r="BJ25" i="46"/>
  <c r="BC25" i="46"/>
  <c r="K133" i="46" s="1"/>
  <c r="BA25" i="46"/>
  <c r="AZ25" i="46"/>
  <c r="H133" i="46" s="1"/>
  <c r="AY25" i="46"/>
  <c r="AX25" i="46"/>
  <c r="I133" i="46" s="1"/>
  <c r="AT25" i="46"/>
  <c r="AS25" i="46"/>
  <c r="AR25" i="46"/>
  <c r="AQ25" i="46"/>
  <c r="AP25" i="46"/>
  <c r="AO25" i="46"/>
  <c r="AN25" i="46"/>
  <c r="AM25" i="46"/>
  <c r="AL25" i="46"/>
  <c r="AK25" i="46"/>
  <c r="BB25" i="46" s="1"/>
  <c r="J133" i="46" s="1"/>
  <c r="CE24" i="46"/>
  <c r="CD24" i="46"/>
  <c r="CC24" i="46"/>
  <c r="CB24" i="46"/>
  <c r="CA24" i="46"/>
  <c r="BZ24" i="46"/>
  <c r="BY24" i="46"/>
  <c r="BX24" i="46"/>
  <c r="BW24" i="46"/>
  <c r="BV24" i="46"/>
  <c r="BT24" i="46"/>
  <c r="BS24" i="46"/>
  <c r="BR24" i="46"/>
  <c r="BQ24" i="46"/>
  <c r="BP24" i="46"/>
  <c r="BO24" i="46"/>
  <c r="BN24" i="46"/>
  <c r="BM24" i="46"/>
  <c r="BL24" i="46"/>
  <c r="BK24" i="46"/>
  <c r="BJ24" i="46"/>
  <c r="BC24" i="46"/>
  <c r="K132" i="46" s="1"/>
  <c r="AZ24" i="46"/>
  <c r="H132" i="46" s="1"/>
  <c r="AX24" i="46"/>
  <c r="I132" i="46" s="1"/>
  <c r="AT24" i="46"/>
  <c r="AS24" i="46"/>
  <c r="AR24" i="46"/>
  <c r="AQ24" i="46"/>
  <c r="AP24" i="46"/>
  <c r="AO24" i="46"/>
  <c r="BB24" i="46" s="1"/>
  <c r="J132" i="46" s="1"/>
  <c r="AN24" i="46"/>
  <c r="AM24" i="46"/>
  <c r="AL24" i="46"/>
  <c r="AK24" i="46"/>
  <c r="CE23" i="46"/>
  <c r="CD23" i="46"/>
  <c r="CC23" i="46"/>
  <c r="CB23" i="46"/>
  <c r="CA23" i="46"/>
  <c r="BZ23" i="46"/>
  <c r="BY23" i="46"/>
  <c r="BX23" i="46"/>
  <c r="BW23" i="46"/>
  <c r="BV23" i="46"/>
  <c r="BT23" i="46"/>
  <c r="BS23" i="46"/>
  <c r="BR23" i="46"/>
  <c r="BQ23" i="46"/>
  <c r="BP23" i="46"/>
  <c r="BO23" i="46"/>
  <c r="BN23" i="46"/>
  <c r="BM23" i="46"/>
  <c r="BL23" i="46"/>
  <c r="BK23" i="46"/>
  <c r="BJ23" i="46"/>
  <c r="BC23" i="46"/>
  <c r="K131" i="46" s="1"/>
  <c r="BA23" i="46"/>
  <c r="AZ23" i="46"/>
  <c r="H131" i="46" s="1"/>
  <c r="AY23" i="46"/>
  <c r="AX23" i="46"/>
  <c r="I131" i="46" s="1"/>
  <c r="AT23" i="46"/>
  <c r="AS23" i="46"/>
  <c r="AR23" i="46"/>
  <c r="AQ23" i="46"/>
  <c r="AP23" i="46"/>
  <c r="AO23" i="46"/>
  <c r="AN23" i="46"/>
  <c r="AM23" i="46"/>
  <c r="AL23" i="46"/>
  <c r="AK23" i="46"/>
  <c r="BB23" i="46" s="1"/>
  <c r="J131" i="46" s="1"/>
  <c r="CE22" i="46"/>
  <c r="CD22" i="46"/>
  <c r="CC22" i="46"/>
  <c r="CB22" i="46"/>
  <c r="CA22" i="46"/>
  <c r="BZ22" i="46"/>
  <c r="BY22" i="46"/>
  <c r="BX22" i="46"/>
  <c r="BW22" i="46"/>
  <c r="BV22" i="46"/>
  <c r="BT22" i="46"/>
  <c r="BS22" i="46"/>
  <c r="BR22" i="46"/>
  <c r="BQ22" i="46"/>
  <c r="BP22" i="46"/>
  <c r="BO22" i="46"/>
  <c r="BN22" i="46"/>
  <c r="BM22" i="46"/>
  <c r="BL22" i="46"/>
  <c r="BK22" i="46"/>
  <c r="BJ22" i="46"/>
  <c r="BC22" i="46"/>
  <c r="K130" i="46" s="1"/>
  <c r="AZ22" i="46"/>
  <c r="BA22" i="46" s="1"/>
  <c r="AX22" i="46"/>
  <c r="I130" i="46" s="1"/>
  <c r="AT22" i="46"/>
  <c r="AS22" i="46"/>
  <c r="AR22" i="46"/>
  <c r="AQ22" i="46"/>
  <c r="AP22" i="46"/>
  <c r="AO22" i="46"/>
  <c r="BB22" i="46" s="1"/>
  <c r="J130" i="46" s="1"/>
  <c r="AN22" i="46"/>
  <c r="AM22" i="46"/>
  <c r="AL22" i="46"/>
  <c r="AK22" i="46"/>
  <c r="CE21" i="46"/>
  <c r="CD21" i="46"/>
  <c r="CD34" i="46" s="1"/>
  <c r="V95" i="46" s="1"/>
  <c r="CC21" i="46"/>
  <c r="CC34" i="46" s="1"/>
  <c r="V94" i="46" s="1"/>
  <c r="CB21" i="46"/>
  <c r="CB34" i="46" s="1"/>
  <c r="V93" i="46" s="1"/>
  <c r="CA21" i="46"/>
  <c r="BZ21" i="46"/>
  <c r="BZ34" i="46" s="1"/>
  <c r="V91" i="46" s="1"/>
  <c r="K79" i="46" s="1"/>
  <c r="BY21" i="46"/>
  <c r="BY34" i="46" s="1"/>
  <c r="V90" i="46" s="1"/>
  <c r="J79" i="46" s="1"/>
  <c r="BX21" i="46"/>
  <c r="BX34" i="46" s="1"/>
  <c r="V89" i="46" s="1"/>
  <c r="I79" i="46" s="1"/>
  <c r="BW21" i="46"/>
  <c r="BV21" i="46"/>
  <c r="BV34" i="46" s="1"/>
  <c r="V87" i="46" s="1"/>
  <c r="G79" i="46" s="1"/>
  <c r="BT21" i="46"/>
  <c r="BS21" i="46"/>
  <c r="BS34" i="46" s="1"/>
  <c r="W95" i="46" s="1"/>
  <c r="BR21" i="46"/>
  <c r="BQ21" i="46"/>
  <c r="BQ34" i="46" s="1"/>
  <c r="W93" i="46" s="1"/>
  <c r="BP21" i="46"/>
  <c r="BO21" i="46"/>
  <c r="BO34" i="46" s="1"/>
  <c r="W91" i="46" s="1"/>
  <c r="K78" i="46" s="1"/>
  <c r="BN21" i="46"/>
  <c r="BN34" i="46" s="1"/>
  <c r="W90" i="46" s="1"/>
  <c r="J78" i="46" s="1"/>
  <c r="BM21" i="46"/>
  <c r="BM34" i="46" s="1"/>
  <c r="W89" i="46" s="1"/>
  <c r="I78" i="46" s="1"/>
  <c r="BL21" i="46"/>
  <c r="BL34" i="46" s="1"/>
  <c r="W88" i="46" s="1"/>
  <c r="H78" i="46" s="1"/>
  <c r="BK21" i="46"/>
  <c r="BK34" i="46" s="1"/>
  <c r="W87" i="46" s="1"/>
  <c r="G78" i="46" s="1"/>
  <c r="BJ21" i="46"/>
  <c r="BC21" i="46"/>
  <c r="K129" i="46" s="1"/>
  <c r="BA21" i="46"/>
  <c r="AZ21" i="46"/>
  <c r="H129" i="46" s="1"/>
  <c r="AY21" i="46"/>
  <c r="AX21" i="46"/>
  <c r="I129" i="46" s="1"/>
  <c r="AT21" i="46"/>
  <c r="AS21" i="46"/>
  <c r="AR21" i="46"/>
  <c r="AQ21" i="46"/>
  <c r="AP21" i="46"/>
  <c r="AO21" i="46"/>
  <c r="AN21" i="46"/>
  <c r="AM21" i="46"/>
  <c r="AL21" i="46"/>
  <c r="AK21" i="46"/>
  <c r="BB21" i="46" s="1"/>
  <c r="J129" i="46" s="1"/>
  <c r="CE20" i="46"/>
  <c r="CD20" i="46"/>
  <c r="CC20" i="46"/>
  <c r="CB20" i="46"/>
  <c r="CA20" i="46"/>
  <c r="BZ20" i="46"/>
  <c r="BY20" i="46"/>
  <c r="BX20" i="46"/>
  <c r="BW20" i="46"/>
  <c r="BV20" i="46"/>
  <c r="BT20" i="46"/>
  <c r="BS20" i="46"/>
  <c r="BR20" i="46"/>
  <c r="BQ20" i="46"/>
  <c r="BP20" i="46"/>
  <c r="BO20" i="46"/>
  <c r="BN20" i="46"/>
  <c r="BM20" i="46"/>
  <c r="BL20" i="46"/>
  <c r="BK20" i="46"/>
  <c r="BJ20" i="46"/>
  <c r="BC20" i="46"/>
  <c r="K128" i="46" s="1"/>
  <c r="AZ20" i="46"/>
  <c r="H128" i="46" s="1"/>
  <c r="AX20" i="46"/>
  <c r="I128" i="46" s="1"/>
  <c r="AT20" i="46"/>
  <c r="AS20" i="46"/>
  <c r="AR20" i="46"/>
  <c r="AQ20" i="46"/>
  <c r="AP20" i="46"/>
  <c r="AO20" i="46"/>
  <c r="BB20" i="46" s="1"/>
  <c r="J128" i="46" s="1"/>
  <c r="AN20" i="46"/>
  <c r="AM20" i="46"/>
  <c r="AL20" i="46"/>
  <c r="AK20" i="46"/>
  <c r="CE19" i="46"/>
  <c r="CD19" i="46"/>
  <c r="CC19" i="46"/>
  <c r="CB19" i="46"/>
  <c r="CA19" i="46"/>
  <c r="BZ19" i="46"/>
  <c r="BY19" i="46"/>
  <c r="BX19" i="46"/>
  <c r="BW19" i="46"/>
  <c r="BV19" i="46"/>
  <c r="BT19" i="46"/>
  <c r="BS19" i="46"/>
  <c r="BR19" i="46"/>
  <c r="BQ19" i="46"/>
  <c r="BP19" i="46"/>
  <c r="BO19" i="46"/>
  <c r="BN19" i="46"/>
  <c r="BM19" i="46"/>
  <c r="BL19" i="46"/>
  <c r="BK19" i="46"/>
  <c r="BJ19" i="46"/>
  <c r="BC19" i="46"/>
  <c r="K127" i="46" s="1"/>
  <c r="BA19" i="46"/>
  <c r="AZ19" i="46"/>
  <c r="H127" i="46" s="1"/>
  <c r="AY19" i="46"/>
  <c r="AX19" i="46"/>
  <c r="I127" i="46" s="1"/>
  <c r="AT19" i="46"/>
  <c r="AS19" i="46"/>
  <c r="AR19" i="46"/>
  <c r="AQ19" i="46"/>
  <c r="AP19" i="46"/>
  <c r="BB19" i="46" s="1"/>
  <c r="J127" i="46" s="1"/>
  <c r="AO19" i="46"/>
  <c r="AN19" i="46"/>
  <c r="AM19" i="46"/>
  <c r="AL19" i="46"/>
  <c r="AK19" i="46"/>
  <c r="CE18" i="46"/>
  <c r="CD18" i="46"/>
  <c r="CC18" i="46"/>
  <c r="CB18" i="46"/>
  <c r="CA18" i="46"/>
  <c r="BZ18" i="46"/>
  <c r="BY18" i="46"/>
  <c r="BX18" i="46"/>
  <c r="BW18" i="46"/>
  <c r="BV18" i="46"/>
  <c r="BT18" i="46"/>
  <c r="BS18" i="46"/>
  <c r="BR18" i="46"/>
  <c r="BQ18" i="46"/>
  <c r="BP18" i="46"/>
  <c r="BO18" i="46"/>
  <c r="BN18" i="46"/>
  <c r="BM18" i="46"/>
  <c r="BL18" i="46"/>
  <c r="BK18" i="46"/>
  <c r="BJ18" i="46"/>
  <c r="BC18" i="46"/>
  <c r="K126" i="46" s="1"/>
  <c r="AZ18" i="46"/>
  <c r="BA18" i="46" s="1"/>
  <c r="AX18" i="46"/>
  <c r="I126" i="46" s="1"/>
  <c r="AT18" i="46"/>
  <c r="AS18" i="46"/>
  <c r="AR18" i="46"/>
  <c r="AQ18" i="46"/>
  <c r="AP18" i="46"/>
  <c r="AO18" i="46"/>
  <c r="BB18" i="46" s="1"/>
  <c r="J126" i="46" s="1"/>
  <c r="AN18" i="46"/>
  <c r="AM18" i="46"/>
  <c r="AL18" i="46"/>
  <c r="AK18" i="46"/>
  <c r="CE17" i="46"/>
  <c r="CD17" i="46"/>
  <c r="CC17" i="46"/>
  <c r="CB17" i="46"/>
  <c r="CA17" i="46"/>
  <c r="BZ17" i="46"/>
  <c r="BY17" i="46"/>
  <c r="BX17" i="46"/>
  <c r="BW17" i="46"/>
  <c r="BV17" i="46"/>
  <c r="BT17" i="46"/>
  <c r="BS17" i="46"/>
  <c r="BR17" i="46"/>
  <c r="BQ17" i="46"/>
  <c r="BP17" i="46"/>
  <c r="BO17" i="46"/>
  <c r="BN17" i="46"/>
  <c r="BM17" i="46"/>
  <c r="BL17" i="46"/>
  <c r="BK17" i="46"/>
  <c r="BJ17" i="46"/>
  <c r="BC17" i="46"/>
  <c r="K125" i="46" s="1"/>
  <c r="BA17" i="46"/>
  <c r="AZ17" i="46"/>
  <c r="H125" i="46" s="1"/>
  <c r="AY17" i="46"/>
  <c r="AX17" i="46"/>
  <c r="I125" i="46" s="1"/>
  <c r="AT17" i="46"/>
  <c r="AS17" i="46"/>
  <c r="AR17" i="46"/>
  <c r="AQ17" i="46"/>
  <c r="AP17" i="46"/>
  <c r="AO17" i="46"/>
  <c r="AN17" i="46"/>
  <c r="AM17" i="46"/>
  <c r="AL17" i="46"/>
  <c r="AK17" i="46"/>
  <c r="BB17" i="46" s="1"/>
  <c r="J125" i="46" s="1"/>
  <c r="CE16" i="46"/>
  <c r="CD16" i="46"/>
  <c r="CC16" i="46"/>
  <c r="CB16" i="46"/>
  <c r="CA16" i="46"/>
  <c r="BZ16" i="46"/>
  <c r="BY16" i="46"/>
  <c r="BX16" i="46"/>
  <c r="BW16" i="46"/>
  <c r="BV16" i="46"/>
  <c r="BT16" i="46"/>
  <c r="BS16" i="46"/>
  <c r="BR16" i="46"/>
  <c r="BQ16" i="46"/>
  <c r="BP16" i="46"/>
  <c r="BO16" i="46"/>
  <c r="BN16" i="46"/>
  <c r="BM16" i="46"/>
  <c r="BL16" i="46"/>
  <c r="BK16" i="46"/>
  <c r="BJ16" i="46"/>
  <c r="BC16" i="46"/>
  <c r="K124" i="46" s="1"/>
  <c r="AZ16" i="46"/>
  <c r="H124" i="46" s="1"/>
  <c r="AX16" i="46"/>
  <c r="I124" i="46" s="1"/>
  <c r="AT16" i="46"/>
  <c r="AS16" i="46"/>
  <c r="AR16" i="46"/>
  <c r="AQ16" i="46"/>
  <c r="AP16" i="46"/>
  <c r="AO16" i="46"/>
  <c r="AN16" i="46"/>
  <c r="AM16" i="46"/>
  <c r="AL16" i="46"/>
  <c r="AK16" i="46"/>
  <c r="CE15" i="46"/>
  <c r="CD15" i="46"/>
  <c r="CC15" i="46"/>
  <c r="CB15" i="46"/>
  <c r="CA15" i="46"/>
  <c r="BZ15" i="46"/>
  <c r="BY15" i="46"/>
  <c r="BX15" i="46"/>
  <c r="BW15" i="46"/>
  <c r="BV15" i="46"/>
  <c r="BT15" i="46"/>
  <c r="BS15" i="46"/>
  <c r="BR15" i="46"/>
  <c r="BQ15" i="46"/>
  <c r="BP15" i="46"/>
  <c r="BO15" i="46"/>
  <c r="BN15" i="46"/>
  <c r="BM15" i="46"/>
  <c r="BL15" i="46"/>
  <c r="BK15" i="46"/>
  <c r="BJ15" i="46"/>
  <c r="BC15" i="46"/>
  <c r="K123" i="46" s="1"/>
  <c r="BA15" i="46"/>
  <c r="AZ15" i="46"/>
  <c r="H123" i="46" s="1"/>
  <c r="AY15" i="46"/>
  <c r="AX15" i="46"/>
  <c r="I123" i="46" s="1"/>
  <c r="AT15" i="46"/>
  <c r="AS15" i="46"/>
  <c r="AR15" i="46"/>
  <c r="AQ15" i="46"/>
  <c r="AP15" i="46"/>
  <c r="AO15" i="46"/>
  <c r="AN15" i="46"/>
  <c r="AM15" i="46"/>
  <c r="AL15" i="46"/>
  <c r="AK15" i="46"/>
  <c r="BB15" i="46" s="1"/>
  <c r="J123" i="46" s="1"/>
  <c r="CE14" i="46"/>
  <c r="CD14" i="46"/>
  <c r="CC14" i="46"/>
  <c r="CB14" i="46"/>
  <c r="CA14" i="46"/>
  <c r="BZ14" i="46"/>
  <c r="BY14" i="46"/>
  <c r="BX14" i="46"/>
  <c r="BW14" i="46"/>
  <c r="BV14" i="46"/>
  <c r="BT14" i="46"/>
  <c r="BS14" i="46"/>
  <c r="BR14" i="46"/>
  <c r="BQ14" i="46"/>
  <c r="BP14" i="46"/>
  <c r="BO14" i="46"/>
  <c r="BN14" i="46"/>
  <c r="BM14" i="46"/>
  <c r="BL14" i="46"/>
  <c r="BK14" i="46"/>
  <c r="BJ14" i="46"/>
  <c r="BC14" i="46"/>
  <c r="K122" i="46" s="1"/>
  <c r="AZ14" i="46"/>
  <c r="AX14" i="46"/>
  <c r="AT14" i="46"/>
  <c r="AS14" i="46"/>
  <c r="AR14" i="46"/>
  <c r="AQ14" i="46"/>
  <c r="AP14" i="46"/>
  <c r="AO14" i="46"/>
  <c r="BB14" i="46" s="1"/>
  <c r="J122" i="46" s="1"/>
  <c r="AN14" i="46"/>
  <c r="AM14" i="46"/>
  <c r="AL14" i="46"/>
  <c r="AK14" i="46"/>
  <c r="CE13" i="46"/>
  <c r="CD13" i="46"/>
  <c r="CC13" i="46"/>
  <c r="CB13" i="46"/>
  <c r="CA13" i="46"/>
  <c r="BZ13" i="46"/>
  <c r="BY13" i="46"/>
  <c r="BX13" i="46"/>
  <c r="BW13" i="46"/>
  <c r="BV13" i="46"/>
  <c r="BT13" i="46"/>
  <c r="BS13" i="46"/>
  <c r="BR13" i="46"/>
  <c r="BQ13" i="46"/>
  <c r="BP13" i="46"/>
  <c r="BO13" i="46"/>
  <c r="BN13" i="46"/>
  <c r="BM13" i="46"/>
  <c r="BL13" i="46"/>
  <c r="BK13" i="46"/>
  <c r="BJ13" i="46"/>
  <c r="BC13" i="46"/>
  <c r="K121" i="46" s="1"/>
  <c r="BA13" i="46"/>
  <c r="AZ13" i="46"/>
  <c r="H121" i="46" s="1"/>
  <c r="AY13" i="46"/>
  <c r="AX13" i="46"/>
  <c r="I121" i="46" s="1"/>
  <c r="AT13" i="46"/>
  <c r="AS13" i="46"/>
  <c r="AR13" i="46"/>
  <c r="AQ13" i="46"/>
  <c r="AP13" i="46"/>
  <c r="AO13" i="46"/>
  <c r="AN13" i="46"/>
  <c r="AM13" i="46"/>
  <c r="AL13" i="46"/>
  <c r="AK13" i="46"/>
  <c r="CE12" i="46"/>
  <c r="CD12" i="46"/>
  <c r="CC12" i="46"/>
  <c r="CB12" i="46"/>
  <c r="CA12" i="46"/>
  <c r="BZ12" i="46"/>
  <c r="BY12" i="46"/>
  <c r="BX12" i="46"/>
  <c r="BW12" i="46"/>
  <c r="BV12" i="46"/>
  <c r="BT12" i="46"/>
  <c r="BS12" i="46"/>
  <c r="BR12" i="46"/>
  <c r="BQ12" i="46"/>
  <c r="BP12" i="46"/>
  <c r="BO12" i="46"/>
  <c r="BN12" i="46"/>
  <c r="BM12" i="46"/>
  <c r="BL12" i="46"/>
  <c r="BK12" i="46"/>
  <c r="BJ12" i="46"/>
  <c r="BC12" i="46"/>
  <c r="K120" i="46" s="1"/>
  <c r="AZ12" i="46"/>
  <c r="AX12" i="46"/>
  <c r="AT12" i="46"/>
  <c r="AS12" i="46"/>
  <c r="AR12" i="46"/>
  <c r="AQ12" i="46"/>
  <c r="AP12" i="46"/>
  <c r="AO12" i="46"/>
  <c r="BB12" i="46" s="1"/>
  <c r="J120" i="46" s="1"/>
  <c r="AN12" i="46"/>
  <c r="AM12" i="46"/>
  <c r="AL12" i="46"/>
  <c r="AK12" i="46"/>
  <c r="CE11" i="46"/>
  <c r="CD11" i="46"/>
  <c r="CC11" i="46"/>
  <c r="CB11" i="46"/>
  <c r="CA11" i="46"/>
  <c r="BZ11" i="46"/>
  <c r="BY11" i="46"/>
  <c r="BX11" i="46"/>
  <c r="BW11" i="46"/>
  <c r="BV11" i="46"/>
  <c r="BT11" i="46"/>
  <c r="BS11" i="46"/>
  <c r="BR11" i="46"/>
  <c r="BQ11" i="46"/>
  <c r="BP11" i="46"/>
  <c r="BO11" i="46"/>
  <c r="BN11" i="46"/>
  <c r="BM11" i="46"/>
  <c r="BL11" i="46"/>
  <c r="BK11" i="46"/>
  <c r="BJ11" i="46"/>
  <c r="BC11" i="46"/>
  <c r="K119" i="46" s="1"/>
  <c r="BA11" i="46"/>
  <c r="AZ11" i="46"/>
  <c r="H119" i="46" s="1"/>
  <c r="AY11" i="46"/>
  <c r="AX11" i="46"/>
  <c r="I119" i="46" s="1"/>
  <c r="AT11" i="46"/>
  <c r="AS11" i="46"/>
  <c r="AR11" i="46"/>
  <c r="AQ11" i="46"/>
  <c r="AP11" i="46"/>
  <c r="AO11" i="46"/>
  <c r="AN11" i="46"/>
  <c r="AM11" i="46"/>
  <c r="AL11" i="46"/>
  <c r="AK11" i="46"/>
  <c r="BB11" i="46" s="1"/>
  <c r="J119" i="46" s="1"/>
  <c r="CE10" i="46"/>
  <c r="CD10" i="46"/>
  <c r="CC10" i="46"/>
  <c r="CB10" i="46"/>
  <c r="CA10" i="46"/>
  <c r="BZ10" i="46"/>
  <c r="BY10" i="46"/>
  <c r="BX10" i="46"/>
  <c r="BW10" i="46"/>
  <c r="BV10" i="46"/>
  <c r="BT10" i="46"/>
  <c r="BS10" i="46"/>
  <c r="BR10" i="46"/>
  <c r="BQ10" i="46"/>
  <c r="BP10" i="46"/>
  <c r="BO10" i="46"/>
  <c r="BN10" i="46"/>
  <c r="BM10" i="46"/>
  <c r="BL10" i="46"/>
  <c r="BK10" i="46"/>
  <c r="BJ10" i="46"/>
  <c r="BC10" i="46"/>
  <c r="K118" i="46" s="1"/>
  <c r="AZ10" i="46"/>
  <c r="AX10" i="46"/>
  <c r="AT10" i="46"/>
  <c r="AS10" i="46"/>
  <c r="AR10" i="46"/>
  <c r="AQ10" i="46"/>
  <c r="AP10" i="46"/>
  <c r="AO10" i="46"/>
  <c r="BB10" i="46" s="1"/>
  <c r="J118" i="46" s="1"/>
  <c r="AN10" i="46"/>
  <c r="AM10" i="46"/>
  <c r="AL10" i="46"/>
  <c r="AK10" i="46"/>
  <c r="CE9" i="46"/>
  <c r="CD9" i="46"/>
  <c r="CD33" i="46" s="1"/>
  <c r="T95" i="46" s="1"/>
  <c r="CC9" i="46"/>
  <c r="CC33" i="46" s="1"/>
  <c r="T94" i="46" s="1"/>
  <c r="CB9" i="46"/>
  <c r="CB33" i="46" s="1"/>
  <c r="T93" i="46" s="1"/>
  <c r="CA9" i="46"/>
  <c r="BZ9" i="46"/>
  <c r="BZ33" i="46" s="1"/>
  <c r="T91" i="46" s="1"/>
  <c r="K77" i="46" s="1"/>
  <c r="BY9" i="46"/>
  <c r="BY33" i="46" s="1"/>
  <c r="T90" i="46" s="1"/>
  <c r="J77" i="46" s="1"/>
  <c r="BX9" i="46"/>
  <c r="BX33" i="46" s="1"/>
  <c r="T89" i="46" s="1"/>
  <c r="I77" i="46" s="1"/>
  <c r="BW9" i="46"/>
  <c r="BV9" i="46"/>
  <c r="BV33" i="46" s="1"/>
  <c r="T87" i="46" s="1"/>
  <c r="G77" i="46" s="1"/>
  <c r="BT9" i="46"/>
  <c r="BT33" i="46" s="1"/>
  <c r="U96" i="46" s="1"/>
  <c r="BS9" i="46"/>
  <c r="BS33" i="46" s="1"/>
  <c r="U95" i="46" s="1"/>
  <c r="BR9" i="46"/>
  <c r="BQ9" i="46"/>
  <c r="BQ33" i="46" s="1"/>
  <c r="U93" i="46" s="1"/>
  <c r="BP9" i="46"/>
  <c r="BP33" i="46" s="1"/>
  <c r="U92" i="46" s="1"/>
  <c r="BO9" i="46"/>
  <c r="BO33" i="46" s="1"/>
  <c r="U91" i="46" s="1"/>
  <c r="K76" i="46" s="1"/>
  <c r="BN9" i="46"/>
  <c r="BM9" i="46"/>
  <c r="BM33" i="46" s="1"/>
  <c r="U89" i="46" s="1"/>
  <c r="I76" i="46" s="1"/>
  <c r="BL9" i="46"/>
  <c r="BL33" i="46" s="1"/>
  <c r="U88" i="46" s="1"/>
  <c r="H76" i="46" s="1"/>
  <c r="BK9" i="46"/>
  <c r="BK33" i="46" s="1"/>
  <c r="U87" i="46" s="1"/>
  <c r="G76" i="46" s="1"/>
  <c r="BJ9" i="46"/>
  <c r="BC9" i="46"/>
  <c r="K117" i="46" s="1"/>
  <c r="BA9" i="46"/>
  <c r="AZ9" i="46"/>
  <c r="H117" i="46" s="1"/>
  <c r="AY9" i="46"/>
  <c r="AX9" i="46"/>
  <c r="I117" i="46" s="1"/>
  <c r="AT9" i="46"/>
  <c r="AS9" i="46"/>
  <c r="AR9" i="46"/>
  <c r="AQ9" i="46"/>
  <c r="AP9" i="46"/>
  <c r="AO9" i="46"/>
  <c r="AN9" i="46"/>
  <c r="AM9" i="46"/>
  <c r="AL9" i="46"/>
  <c r="AK9" i="46"/>
  <c r="CE8" i="46"/>
  <c r="CD8" i="46"/>
  <c r="CC8" i="46"/>
  <c r="CB8" i="46"/>
  <c r="CA8" i="46"/>
  <c r="BZ8" i="46"/>
  <c r="BY8" i="46"/>
  <c r="BX8" i="46"/>
  <c r="BW8" i="46"/>
  <c r="BV8" i="46"/>
  <c r="BT8" i="46"/>
  <c r="BS8" i="46"/>
  <c r="BR8" i="46"/>
  <c r="BQ8" i="46"/>
  <c r="BP8" i="46"/>
  <c r="BO8" i="46"/>
  <c r="BN8" i="46"/>
  <c r="BM8" i="46"/>
  <c r="BL8" i="46"/>
  <c r="BK8" i="46"/>
  <c r="BJ8" i="46"/>
  <c r="BC8" i="46"/>
  <c r="K116" i="46" s="1"/>
  <c r="AZ8" i="46"/>
  <c r="AX8" i="46"/>
  <c r="AT8" i="46"/>
  <c r="AS8" i="46"/>
  <c r="AR8" i="46"/>
  <c r="AQ8" i="46"/>
  <c r="AP8" i="46"/>
  <c r="AO8" i="46"/>
  <c r="BB8" i="46" s="1"/>
  <c r="J116" i="46" s="1"/>
  <c r="AN8" i="46"/>
  <c r="AM8" i="46"/>
  <c r="AL8" i="46"/>
  <c r="AK8" i="46"/>
  <c r="CE7" i="46"/>
  <c r="CD7" i="46"/>
  <c r="CC7" i="46"/>
  <c r="CB7" i="46"/>
  <c r="CA7" i="46"/>
  <c r="BZ7" i="46"/>
  <c r="BY7" i="46"/>
  <c r="BX7" i="46"/>
  <c r="BW7" i="46"/>
  <c r="BV7" i="46"/>
  <c r="BT7" i="46"/>
  <c r="BS7" i="46"/>
  <c r="BR7" i="46"/>
  <c r="BQ7" i="46"/>
  <c r="BP7" i="46"/>
  <c r="BO7" i="46"/>
  <c r="BN7" i="46"/>
  <c r="BM7" i="46"/>
  <c r="BL7" i="46"/>
  <c r="BK7" i="46"/>
  <c r="BJ7" i="46"/>
  <c r="BC7" i="46"/>
  <c r="K115" i="46" s="1"/>
  <c r="BA7" i="46"/>
  <c r="AZ7" i="46"/>
  <c r="H115" i="46" s="1"/>
  <c r="AY7" i="46"/>
  <c r="AX7" i="46"/>
  <c r="I115" i="46" s="1"/>
  <c r="AT7" i="46"/>
  <c r="AS7" i="46"/>
  <c r="AR7" i="46"/>
  <c r="AQ7" i="46"/>
  <c r="AP7" i="46"/>
  <c r="AO7" i="46"/>
  <c r="BB7" i="46" s="1"/>
  <c r="J115" i="46" s="1"/>
  <c r="AN7" i="46"/>
  <c r="AM7" i="46"/>
  <c r="AL7" i="46"/>
  <c r="AK7" i="46"/>
  <c r="CE6" i="46"/>
  <c r="CD6" i="46"/>
  <c r="CC6" i="46"/>
  <c r="CB6" i="46"/>
  <c r="CA6" i="46"/>
  <c r="BZ6" i="46"/>
  <c r="BY6" i="46"/>
  <c r="BX6" i="46"/>
  <c r="BW6" i="46"/>
  <c r="BV6" i="46"/>
  <c r="BT6" i="46"/>
  <c r="BS6" i="46"/>
  <c r="BR6" i="46"/>
  <c r="BQ6" i="46"/>
  <c r="BP6" i="46"/>
  <c r="BO6" i="46"/>
  <c r="BN6" i="46"/>
  <c r="BM6" i="46"/>
  <c r="BL6" i="46"/>
  <c r="BK6" i="46"/>
  <c r="BJ6" i="46"/>
  <c r="BC6" i="46"/>
  <c r="K114" i="46" s="1"/>
  <c r="AZ6" i="46"/>
  <c r="AX6" i="46"/>
  <c r="AT6" i="46"/>
  <c r="AS6" i="46"/>
  <c r="AR6" i="46"/>
  <c r="AQ6" i="46"/>
  <c r="AP6" i="46"/>
  <c r="AO6" i="46"/>
  <c r="BB6" i="46" s="1"/>
  <c r="J114" i="46" s="1"/>
  <c r="AN6" i="46"/>
  <c r="AM6" i="46"/>
  <c r="AL6" i="46"/>
  <c r="AK6" i="46"/>
  <c r="CE5" i="46"/>
  <c r="CD5" i="46"/>
  <c r="CC5" i="46"/>
  <c r="CB5" i="46"/>
  <c r="CA5" i="46"/>
  <c r="BZ5" i="46"/>
  <c r="BY5" i="46"/>
  <c r="BX5" i="46"/>
  <c r="BW5" i="46"/>
  <c r="BV5" i="46"/>
  <c r="BT5" i="46"/>
  <c r="BS5" i="46"/>
  <c r="BR5" i="46"/>
  <c r="BQ5" i="46"/>
  <c r="BP5" i="46"/>
  <c r="BO5" i="46"/>
  <c r="BN5" i="46"/>
  <c r="BM5" i="46"/>
  <c r="BL5" i="46"/>
  <c r="BK5" i="46"/>
  <c r="BJ5" i="46"/>
  <c r="BC5" i="46"/>
  <c r="K113" i="46" s="1"/>
  <c r="BA5" i="46"/>
  <c r="AZ5" i="46"/>
  <c r="H113" i="46" s="1"/>
  <c r="AY5" i="46"/>
  <c r="AX5" i="46"/>
  <c r="I113" i="46" s="1"/>
  <c r="AT5" i="46"/>
  <c r="AS5" i="46"/>
  <c r="AR5" i="46"/>
  <c r="AQ5" i="46"/>
  <c r="AP5" i="46"/>
  <c r="AO5" i="46"/>
  <c r="AN5" i="46"/>
  <c r="AM5" i="46"/>
  <c r="AL5" i="46"/>
  <c r="AK5" i="46"/>
  <c r="CE4" i="46"/>
  <c r="CD4" i="46"/>
  <c r="CC4" i="46"/>
  <c r="CB4" i="46"/>
  <c r="CA4" i="46"/>
  <c r="BZ4" i="46"/>
  <c r="BY4" i="46"/>
  <c r="BX4" i="46"/>
  <c r="BW4" i="46"/>
  <c r="BV4" i="46"/>
  <c r="BT4" i="46"/>
  <c r="BS4" i="46"/>
  <c r="BR4" i="46"/>
  <c r="BQ4" i="46"/>
  <c r="BP4" i="46"/>
  <c r="BO4" i="46"/>
  <c r="BN4" i="46"/>
  <c r="BM4" i="46"/>
  <c r="BL4" i="46"/>
  <c r="BK4" i="46"/>
  <c r="BJ4" i="46"/>
  <c r="BC4" i="46"/>
  <c r="K112" i="46" s="1"/>
  <c r="AZ4" i="46"/>
  <c r="AX4" i="46"/>
  <c r="AT4" i="46"/>
  <c r="AS4" i="46"/>
  <c r="AR4" i="46"/>
  <c r="AQ4" i="46"/>
  <c r="AP4" i="46"/>
  <c r="AO4" i="46"/>
  <c r="BB4" i="46" s="1"/>
  <c r="J112" i="46" s="1"/>
  <c r="AN4" i="46"/>
  <c r="AM4" i="46"/>
  <c r="AL4" i="46"/>
  <c r="AK4" i="46"/>
  <c r="CE3" i="46"/>
  <c r="CD3" i="46"/>
  <c r="CC3" i="46"/>
  <c r="CC29" i="46" s="1"/>
  <c r="CB3" i="46"/>
  <c r="CA3" i="46"/>
  <c r="BZ3" i="46"/>
  <c r="BY3" i="46"/>
  <c r="BY32" i="46" s="1"/>
  <c r="R90" i="46" s="1"/>
  <c r="J75" i="46" s="1"/>
  <c r="BX3" i="46"/>
  <c r="BW3" i="46"/>
  <c r="BV3" i="46"/>
  <c r="BT3" i="46"/>
  <c r="BT32" i="46" s="1"/>
  <c r="S96" i="46" s="1"/>
  <c r="BS3" i="46"/>
  <c r="BR3" i="46"/>
  <c r="BQ3" i="46"/>
  <c r="BP3" i="46"/>
  <c r="BP32" i="46" s="1"/>
  <c r="S92" i="46" s="1"/>
  <c r="BO3" i="46"/>
  <c r="BN3" i="46"/>
  <c r="BM3" i="46"/>
  <c r="BL3" i="46"/>
  <c r="BL32" i="46" s="1"/>
  <c r="S88" i="46" s="1"/>
  <c r="H74" i="46" s="1"/>
  <c r="BK3" i="46"/>
  <c r="BJ3" i="46"/>
  <c r="BC3" i="46"/>
  <c r="K111" i="46" s="1"/>
  <c r="BA3" i="46"/>
  <c r="AZ3" i="46"/>
  <c r="H111" i="46" s="1"/>
  <c r="AX3" i="46"/>
  <c r="I111" i="46" s="1"/>
  <c r="AT3" i="46"/>
  <c r="AS3" i="46"/>
  <c r="AR3" i="46"/>
  <c r="AQ3" i="46"/>
  <c r="AP3" i="46"/>
  <c r="AO3" i="46"/>
  <c r="AN3" i="46"/>
  <c r="AM3" i="46"/>
  <c r="AL3" i="46"/>
  <c r="AK3" i="46"/>
  <c r="H135" i="45"/>
  <c r="H131" i="45"/>
  <c r="H127" i="45"/>
  <c r="H123" i="45"/>
  <c r="H119" i="45"/>
  <c r="H115" i="45"/>
  <c r="H111" i="45"/>
  <c r="B45" i="45"/>
  <c r="B44" i="45"/>
  <c r="B43" i="45"/>
  <c r="BT34" i="45"/>
  <c r="W96" i="45" s="1"/>
  <c r="AH30" i="45"/>
  <c r="AG30" i="45"/>
  <c r="AF30" i="45"/>
  <c r="AE30" i="45"/>
  <c r="AD30" i="45"/>
  <c r="AC30" i="45"/>
  <c r="AB30" i="45"/>
  <c r="AA30" i="45"/>
  <c r="Z30" i="45"/>
  <c r="Y30" i="45"/>
  <c r="R30" i="45"/>
  <c r="Q30" i="45"/>
  <c r="P30" i="45"/>
  <c r="O30" i="45"/>
  <c r="N30" i="45"/>
  <c r="M30" i="45"/>
  <c r="L30" i="45"/>
  <c r="K30" i="45"/>
  <c r="J30" i="45"/>
  <c r="I30" i="45"/>
  <c r="H30" i="45"/>
  <c r="AH29" i="45"/>
  <c r="AG29" i="45"/>
  <c r="AF29" i="45"/>
  <c r="AE29" i="45"/>
  <c r="AD29" i="45"/>
  <c r="AC29" i="45"/>
  <c r="AB29" i="45"/>
  <c r="AA29" i="45"/>
  <c r="Z29" i="45"/>
  <c r="Y29" i="45"/>
  <c r="R29" i="45"/>
  <c r="Q29" i="45"/>
  <c r="P29" i="45"/>
  <c r="O29" i="45"/>
  <c r="N29" i="45"/>
  <c r="M29" i="45"/>
  <c r="L29" i="45"/>
  <c r="K29" i="45"/>
  <c r="J29" i="45"/>
  <c r="I29" i="45"/>
  <c r="H29" i="45"/>
  <c r="AH28" i="45"/>
  <c r="AG28" i="45"/>
  <c r="AF28" i="45"/>
  <c r="AE28" i="45"/>
  <c r="AD28" i="45"/>
  <c r="AC28" i="45"/>
  <c r="AB28" i="45"/>
  <c r="AA28" i="45"/>
  <c r="Z28" i="45"/>
  <c r="Y28" i="45"/>
  <c r="R28" i="45"/>
  <c r="Q28" i="45"/>
  <c r="P28" i="45"/>
  <c r="O28" i="45"/>
  <c r="N28" i="45"/>
  <c r="M28" i="45"/>
  <c r="L28" i="45"/>
  <c r="K28" i="45"/>
  <c r="J28" i="45"/>
  <c r="I28" i="45"/>
  <c r="H28" i="45"/>
  <c r="CE27" i="45"/>
  <c r="CD27" i="45"/>
  <c r="CC27" i="45"/>
  <c r="CB27" i="45"/>
  <c r="CA27" i="45"/>
  <c r="BZ27" i="45"/>
  <c r="BY27" i="45"/>
  <c r="BX27" i="45"/>
  <c r="BW27" i="45"/>
  <c r="BV27" i="45"/>
  <c r="BT27" i="45"/>
  <c r="BS27" i="45"/>
  <c r="BR27" i="45"/>
  <c r="BQ27" i="45"/>
  <c r="BP27" i="45"/>
  <c r="BO27" i="45"/>
  <c r="BN27" i="45"/>
  <c r="BM27" i="45"/>
  <c r="BL27" i="45"/>
  <c r="BK27" i="45"/>
  <c r="BJ27" i="45"/>
  <c r="BC27" i="45"/>
  <c r="K135" i="45" s="1"/>
  <c r="BA27" i="45"/>
  <c r="AZ27" i="45"/>
  <c r="AY27" i="45"/>
  <c r="AX27" i="45"/>
  <c r="I135" i="45" s="1"/>
  <c r="AT27" i="45"/>
  <c r="AS27" i="45"/>
  <c r="AR27" i="45"/>
  <c r="AQ27" i="45"/>
  <c r="BB27" i="45" s="1"/>
  <c r="J135" i="45" s="1"/>
  <c r="AP27" i="45"/>
  <c r="AO27" i="45"/>
  <c r="AN27" i="45"/>
  <c r="AM27" i="45"/>
  <c r="AL27" i="45"/>
  <c r="AK27" i="45"/>
  <c r="CE26" i="45"/>
  <c r="CD26" i="45"/>
  <c r="CC26" i="45"/>
  <c r="CB26" i="45"/>
  <c r="CA26" i="45"/>
  <c r="BZ26" i="45"/>
  <c r="BY26" i="45"/>
  <c r="BX26" i="45"/>
  <c r="BW26" i="45"/>
  <c r="BV26" i="45"/>
  <c r="BT26" i="45"/>
  <c r="BS26" i="45"/>
  <c r="BR26" i="45"/>
  <c r="BQ26" i="45"/>
  <c r="BP26" i="45"/>
  <c r="BO26" i="45"/>
  <c r="BN26" i="45"/>
  <c r="BM26" i="45"/>
  <c r="BL26" i="45"/>
  <c r="BK26" i="45"/>
  <c r="BJ26" i="45"/>
  <c r="BC26" i="45"/>
  <c r="K134" i="45" s="1"/>
  <c r="AZ26" i="45"/>
  <c r="AY26" i="45"/>
  <c r="AX26" i="45"/>
  <c r="I134" i="45" s="1"/>
  <c r="AT26" i="45"/>
  <c r="AS26" i="45"/>
  <c r="AR26" i="45"/>
  <c r="AQ26" i="45"/>
  <c r="AP26" i="45"/>
  <c r="AO26" i="45"/>
  <c r="AN26" i="45"/>
  <c r="AM26" i="45"/>
  <c r="AL26" i="45"/>
  <c r="AK26" i="45"/>
  <c r="CE25" i="45"/>
  <c r="CD25" i="45"/>
  <c r="CC25" i="45"/>
  <c r="CB25" i="45"/>
  <c r="CA25" i="45"/>
  <c r="BZ25" i="45"/>
  <c r="BY25" i="45"/>
  <c r="BX25" i="45"/>
  <c r="BW25" i="45"/>
  <c r="BV25" i="45"/>
  <c r="BT25" i="45"/>
  <c r="BS25" i="45"/>
  <c r="BR25" i="45"/>
  <c r="BQ25" i="45"/>
  <c r="BP25" i="45"/>
  <c r="BO25" i="45"/>
  <c r="BN25" i="45"/>
  <c r="BM25" i="45"/>
  <c r="BL25" i="45"/>
  <c r="BK25" i="45"/>
  <c r="BJ25" i="45"/>
  <c r="BC25" i="45"/>
  <c r="K133" i="45" s="1"/>
  <c r="AZ25" i="45"/>
  <c r="H133" i="45" s="1"/>
  <c r="AY25" i="45"/>
  <c r="AX25" i="45"/>
  <c r="I133" i="45" s="1"/>
  <c r="AT25" i="45"/>
  <c r="AS25" i="45"/>
  <c r="AR25" i="45"/>
  <c r="AQ25" i="45"/>
  <c r="AP25" i="45"/>
  <c r="AO25" i="45"/>
  <c r="AN25" i="45"/>
  <c r="AM25" i="45"/>
  <c r="AL25" i="45"/>
  <c r="AK25" i="45"/>
  <c r="BB25" i="45" s="1"/>
  <c r="J133" i="45" s="1"/>
  <c r="CE24" i="45"/>
  <c r="CD24" i="45"/>
  <c r="CC24" i="45"/>
  <c r="CB24" i="45"/>
  <c r="CA24" i="45"/>
  <c r="BZ24" i="45"/>
  <c r="BY24" i="45"/>
  <c r="BX24" i="45"/>
  <c r="BW24" i="45"/>
  <c r="BV24" i="45"/>
  <c r="BT24" i="45"/>
  <c r="BS24" i="45"/>
  <c r="BR24" i="45"/>
  <c r="BQ24" i="45"/>
  <c r="BP24" i="45"/>
  <c r="BO24" i="45"/>
  <c r="BN24" i="45"/>
  <c r="BM24" i="45"/>
  <c r="BL24" i="45"/>
  <c r="BK24" i="45"/>
  <c r="BJ24" i="45"/>
  <c r="BC24" i="45"/>
  <c r="K132" i="45" s="1"/>
  <c r="BA24" i="45"/>
  <c r="AZ24" i="45"/>
  <c r="H132" i="45" s="1"/>
  <c r="AX24" i="45"/>
  <c r="AT24" i="45"/>
  <c r="AS24" i="45"/>
  <c r="AR24" i="45"/>
  <c r="AQ24" i="45"/>
  <c r="AP24" i="45"/>
  <c r="BB24" i="45" s="1"/>
  <c r="J132" i="45" s="1"/>
  <c r="AO24" i="45"/>
  <c r="AN24" i="45"/>
  <c r="AM24" i="45"/>
  <c r="AL24" i="45"/>
  <c r="AK24" i="45"/>
  <c r="CE23" i="45"/>
  <c r="CD23" i="45"/>
  <c r="CC23" i="45"/>
  <c r="CC34" i="45" s="1"/>
  <c r="V94" i="45" s="1"/>
  <c r="CB23" i="45"/>
  <c r="CA23" i="45"/>
  <c r="BZ23" i="45"/>
  <c r="BY23" i="45"/>
  <c r="AB31" i="45" s="1"/>
  <c r="BX23" i="45"/>
  <c r="BW23" i="45"/>
  <c r="BV23" i="45"/>
  <c r="BT23" i="45"/>
  <c r="R31" i="45" s="1"/>
  <c r="BS23" i="45"/>
  <c r="BR23" i="45"/>
  <c r="BQ23" i="45"/>
  <c r="BP23" i="45"/>
  <c r="N31" i="45" s="1"/>
  <c r="BO23" i="45"/>
  <c r="BN23" i="45"/>
  <c r="BM23" i="45"/>
  <c r="BL23" i="45"/>
  <c r="J31" i="45" s="1"/>
  <c r="BK23" i="45"/>
  <c r="BJ23" i="45"/>
  <c r="BC23" i="45"/>
  <c r="K131" i="45" s="1"/>
  <c r="BA23" i="45"/>
  <c r="AZ23" i="45"/>
  <c r="AY23" i="45"/>
  <c r="AX23" i="45"/>
  <c r="I131" i="45" s="1"/>
  <c r="AT23" i="45"/>
  <c r="AS23" i="45"/>
  <c r="AR23" i="45"/>
  <c r="AQ23" i="45"/>
  <c r="BB23" i="45" s="1"/>
  <c r="J131" i="45" s="1"/>
  <c r="AP23" i="45"/>
  <c r="AO23" i="45"/>
  <c r="AN23" i="45"/>
  <c r="AM23" i="45"/>
  <c r="AL23" i="45"/>
  <c r="AK23" i="45"/>
  <c r="CE22" i="45"/>
  <c r="CD22" i="45"/>
  <c r="CC22" i="45"/>
  <c r="CB22" i="45"/>
  <c r="CA22" i="45"/>
  <c r="BZ22" i="45"/>
  <c r="BY22" i="45"/>
  <c r="BX22" i="45"/>
  <c r="BW22" i="45"/>
  <c r="BV22" i="45"/>
  <c r="BT22" i="45"/>
  <c r="BS22" i="45"/>
  <c r="BR22" i="45"/>
  <c r="BQ22" i="45"/>
  <c r="BP22" i="45"/>
  <c r="BO22" i="45"/>
  <c r="BN22" i="45"/>
  <c r="BM22" i="45"/>
  <c r="BL22" i="45"/>
  <c r="BK22" i="45"/>
  <c r="BJ22" i="45"/>
  <c r="BC22" i="45"/>
  <c r="K130" i="45" s="1"/>
  <c r="AZ22" i="45"/>
  <c r="AY22" i="45"/>
  <c r="AX22" i="45"/>
  <c r="I130" i="45" s="1"/>
  <c r="AT22" i="45"/>
  <c r="AS22" i="45"/>
  <c r="AR22" i="45"/>
  <c r="AQ22" i="45"/>
  <c r="AP22" i="45"/>
  <c r="AO22" i="45"/>
  <c r="AN22" i="45"/>
  <c r="AM22" i="45"/>
  <c r="AL22" i="45"/>
  <c r="AK22" i="45"/>
  <c r="CE21" i="45"/>
  <c r="CD21" i="45"/>
  <c r="CC21" i="45"/>
  <c r="CB21" i="45"/>
  <c r="CB34" i="45" s="1"/>
  <c r="V93" i="45" s="1"/>
  <c r="CA21" i="45"/>
  <c r="BZ21" i="45"/>
  <c r="BY21" i="45"/>
  <c r="BY34" i="45" s="1"/>
  <c r="V90" i="45" s="1"/>
  <c r="J79" i="45" s="1"/>
  <c r="BX21" i="45"/>
  <c r="BX34" i="45" s="1"/>
  <c r="V89" i="45" s="1"/>
  <c r="I79" i="45" s="1"/>
  <c r="BW21" i="45"/>
  <c r="BV21" i="45"/>
  <c r="BT21" i="45"/>
  <c r="BS21" i="45"/>
  <c r="BS34" i="45" s="1"/>
  <c r="W95" i="45" s="1"/>
  <c r="BR21" i="45"/>
  <c r="BQ21" i="45"/>
  <c r="BP21" i="45"/>
  <c r="BP34" i="45" s="1"/>
  <c r="W92" i="45" s="1"/>
  <c r="BO21" i="45"/>
  <c r="M31" i="45" s="1"/>
  <c r="BN21" i="45"/>
  <c r="BM21" i="45"/>
  <c r="BL21" i="45"/>
  <c r="BK21" i="45"/>
  <c r="BK34" i="45" s="1"/>
  <c r="W87" i="45" s="1"/>
  <c r="G78" i="45" s="1"/>
  <c r="BJ21" i="45"/>
  <c r="BC21" i="45"/>
  <c r="K129" i="45" s="1"/>
  <c r="AZ21" i="45"/>
  <c r="H129" i="45" s="1"/>
  <c r="AY21" i="45"/>
  <c r="AX21" i="45"/>
  <c r="I129" i="45" s="1"/>
  <c r="AT21" i="45"/>
  <c r="AS21" i="45"/>
  <c r="AR21" i="45"/>
  <c r="AQ21" i="45"/>
  <c r="AP21" i="45"/>
  <c r="AO21" i="45"/>
  <c r="AN21" i="45"/>
  <c r="AM21" i="45"/>
  <c r="AL21" i="45"/>
  <c r="AK21" i="45"/>
  <c r="BB21" i="45" s="1"/>
  <c r="J129" i="45" s="1"/>
  <c r="CE20" i="45"/>
  <c r="CD20" i="45"/>
  <c r="CC20" i="45"/>
  <c r="CB20" i="45"/>
  <c r="CA20" i="45"/>
  <c r="BZ20" i="45"/>
  <c r="BY20" i="45"/>
  <c r="BX20" i="45"/>
  <c r="BW20" i="45"/>
  <c r="BV20" i="45"/>
  <c r="BT20" i="45"/>
  <c r="BS20" i="45"/>
  <c r="BR20" i="45"/>
  <c r="BQ20" i="45"/>
  <c r="BP20" i="45"/>
  <c r="BO20" i="45"/>
  <c r="BN20" i="45"/>
  <c r="BM20" i="45"/>
  <c r="BL20" i="45"/>
  <c r="BK20" i="45"/>
  <c r="BJ20" i="45"/>
  <c r="BC20" i="45"/>
  <c r="K128" i="45" s="1"/>
  <c r="BA20" i="45"/>
  <c r="AZ20" i="45"/>
  <c r="H128" i="45" s="1"/>
  <c r="AX20" i="45"/>
  <c r="AT20" i="45"/>
  <c r="AS20" i="45"/>
  <c r="AR20" i="45"/>
  <c r="AQ20" i="45"/>
  <c r="AP20" i="45"/>
  <c r="AO20" i="45"/>
  <c r="BB20" i="45" s="1"/>
  <c r="J128" i="45" s="1"/>
  <c r="AN20" i="45"/>
  <c r="AM20" i="45"/>
  <c r="AL20" i="45"/>
  <c r="AK20" i="45"/>
  <c r="CE19" i="45"/>
  <c r="CD19" i="45"/>
  <c r="CC19" i="45"/>
  <c r="CB19" i="45"/>
  <c r="CA19" i="45"/>
  <c r="BZ19" i="45"/>
  <c r="BY19" i="45"/>
  <c r="BX19" i="45"/>
  <c r="BW19" i="45"/>
  <c r="BV19" i="45"/>
  <c r="BT19" i="45"/>
  <c r="BS19" i="45"/>
  <c r="BR19" i="45"/>
  <c r="BQ19" i="45"/>
  <c r="BP19" i="45"/>
  <c r="BO19" i="45"/>
  <c r="BN19" i="45"/>
  <c r="BM19" i="45"/>
  <c r="BL19" i="45"/>
  <c r="BK19" i="45"/>
  <c r="BJ19" i="45"/>
  <c r="BC19" i="45"/>
  <c r="K127" i="45" s="1"/>
  <c r="BA19" i="45"/>
  <c r="AZ19" i="45"/>
  <c r="AX19" i="45"/>
  <c r="I127" i="45" s="1"/>
  <c r="AT19" i="45"/>
  <c r="AS19" i="45"/>
  <c r="AR19" i="45"/>
  <c r="AQ19" i="45"/>
  <c r="AP19" i="45"/>
  <c r="BB19" i="45" s="1"/>
  <c r="J127" i="45" s="1"/>
  <c r="AO19" i="45"/>
  <c r="AN19" i="45"/>
  <c r="AM19" i="45"/>
  <c r="AL19" i="45"/>
  <c r="AK19" i="45"/>
  <c r="CE18" i="45"/>
  <c r="CD18" i="45"/>
  <c r="CC18" i="45"/>
  <c r="CB18" i="45"/>
  <c r="CA18" i="45"/>
  <c r="BZ18" i="45"/>
  <c r="BY18" i="45"/>
  <c r="BX18" i="45"/>
  <c r="BW18" i="45"/>
  <c r="BV18" i="45"/>
  <c r="BT18" i="45"/>
  <c r="BS18" i="45"/>
  <c r="BR18" i="45"/>
  <c r="BQ18" i="45"/>
  <c r="BP18" i="45"/>
  <c r="BO18" i="45"/>
  <c r="BN18" i="45"/>
  <c r="BM18" i="45"/>
  <c r="BL18" i="45"/>
  <c r="BK18" i="45"/>
  <c r="BJ18" i="45"/>
  <c r="BC18" i="45"/>
  <c r="K126" i="45" s="1"/>
  <c r="BB18" i="45"/>
  <c r="J126" i="45" s="1"/>
  <c r="AZ18" i="45"/>
  <c r="AX18" i="45"/>
  <c r="I126" i="45" s="1"/>
  <c r="AT18" i="45"/>
  <c r="AS18" i="45"/>
  <c r="AR18" i="45"/>
  <c r="AQ18" i="45"/>
  <c r="AP18" i="45"/>
  <c r="AO18" i="45"/>
  <c r="AN18" i="45"/>
  <c r="AM18" i="45"/>
  <c r="AL18" i="45"/>
  <c r="AK18" i="45"/>
  <c r="CE17" i="45"/>
  <c r="CD17" i="45"/>
  <c r="CC17" i="45"/>
  <c r="CB17" i="45"/>
  <c r="CA17" i="45"/>
  <c r="BZ17" i="45"/>
  <c r="BY17" i="45"/>
  <c r="BX17" i="45"/>
  <c r="BW17" i="45"/>
  <c r="BV17" i="45"/>
  <c r="BT17" i="45"/>
  <c r="BS17" i="45"/>
  <c r="BR17" i="45"/>
  <c r="BQ17" i="45"/>
  <c r="BP17" i="45"/>
  <c r="BO17" i="45"/>
  <c r="BN17" i="45"/>
  <c r="BM17" i="45"/>
  <c r="BL17" i="45"/>
  <c r="BK17" i="45"/>
  <c r="BJ17" i="45"/>
  <c r="BC17" i="45"/>
  <c r="K125" i="45" s="1"/>
  <c r="BA17" i="45"/>
  <c r="AZ17" i="45"/>
  <c r="H125" i="45" s="1"/>
  <c r="AY17" i="45"/>
  <c r="AX17" i="45"/>
  <c r="I125" i="45" s="1"/>
  <c r="AT17" i="45"/>
  <c r="AS17" i="45"/>
  <c r="AR17" i="45"/>
  <c r="AQ17" i="45"/>
  <c r="AP17" i="45"/>
  <c r="AO17" i="45"/>
  <c r="AN17" i="45"/>
  <c r="AM17" i="45"/>
  <c r="AL17" i="45"/>
  <c r="AK17" i="45"/>
  <c r="CE16" i="45"/>
  <c r="CD16" i="45"/>
  <c r="CC16" i="45"/>
  <c r="CB16" i="45"/>
  <c r="CA16" i="45"/>
  <c r="BZ16" i="45"/>
  <c r="BY16" i="45"/>
  <c r="BX16" i="45"/>
  <c r="BW16" i="45"/>
  <c r="BV16" i="45"/>
  <c r="BT16" i="45"/>
  <c r="BS16" i="45"/>
  <c r="BR16" i="45"/>
  <c r="BQ16" i="45"/>
  <c r="BP16" i="45"/>
  <c r="BO16" i="45"/>
  <c r="BN16" i="45"/>
  <c r="BM16" i="45"/>
  <c r="BL16" i="45"/>
  <c r="BK16" i="45"/>
  <c r="BJ16" i="45"/>
  <c r="BC16" i="45"/>
  <c r="K124" i="45" s="1"/>
  <c r="AZ16" i="45"/>
  <c r="H124" i="45" s="1"/>
  <c r="AX16" i="45"/>
  <c r="AT16" i="45"/>
  <c r="AS16" i="45"/>
  <c r="AR16" i="45"/>
  <c r="AQ16" i="45"/>
  <c r="AP16" i="45"/>
  <c r="AO16" i="45"/>
  <c r="AN16" i="45"/>
  <c r="AM16" i="45"/>
  <c r="AL16" i="45"/>
  <c r="BB16" i="45" s="1"/>
  <c r="J124" i="45" s="1"/>
  <c r="AK16" i="45"/>
  <c r="CE15" i="45"/>
  <c r="CD15" i="45"/>
  <c r="CC15" i="45"/>
  <c r="CB15" i="45"/>
  <c r="CA15" i="45"/>
  <c r="BZ15" i="45"/>
  <c r="BY15" i="45"/>
  <c r="BX15" i="45"/>
  <c r="BW15" i="45"/>
  <c r="BV15" i="45"/>
  <c r="BT15" i="45"/>
  <c r="BS15" i="45"/>
  <c r="BR15" i="45"/>
  <c r="BQ15" i="45"/>
  <c r="BP15" i="45"/>
  <c r="BO15" i="45"/>
  <c r="BN15" i="45"/>
  <c r="BM15" i="45"/>
  <c r="BL15" i="45"/>
  <c r="BK15" i="45"/>
  <c r="BJ15" i="45"/>
  <c r="BC15" i="45"/>
  <c r="K123" i="45" s="1"/>
  <c r="BA15" i="45"/>
  <c r="AZ15" i="45"/>
  <c r="AX15" i="45"/>
  <c r="I123" i="45" s="1"/>
  <c r="AT15" i="45"/>
  <c r="AS15" i="45"/>
  <c r="AR15" i="45"/>
  <c r="AQ15" i="45"/>
  <c r="BB15" i="45" s="1"/>
  <c r="J123" i="45" s="1"/>
  <c r="AP15" i="45"/>
  <c r="AO15" i="45"/>
  <c r="AN15" i="45"/>
  <c r="AM15" i="45"/>
  <c r="AL15" i="45"/>
  <c r="AK15" i="45"/>
  <c r="CE14" i="45"/>
  <c r="CD14" i="45"/>
  <c r="CC14" i="45"/>
  <c r="CB14" i="45"/>
  <c r="CA14" i="45"/>
  <c r="BZ14" i="45"/>
  <c r="BY14" i="45"/>
  <c r="BX14" i="45"/>
  <c r="BW14" i="45"/>
  <c r="BV14" i="45"/>
  <c r="BT14" i="45"/>
  <c r="BS14" i="45"/>
  <c r="BR14" i="45"/>
  <c r="BQ14" i="45"/>
  <c r="BP14" i="45"/>
  <c r="BO14" i="45"/>
  <c r="BN14" i="45"/>
  <c r="BM14" i="45"/>
  <c r="BL14" i="45"/>
  <c r="BK14" i="45"/>
  <c r="BJ14" i="45"/>
  <c r="BC14" i="45"/>
  <c r="K122" i="45" s="1"/>
  <c r="AZ14" i="45"/>
  <c r="AX14" i="45"/>
  <c r="I122" i="45" s="1"/>
  <c r="AT14" i="45"/>
  <c r="AS14" i="45"/>
  <c r="AR14" i="45"/>
  <c r="AQ14" i="45"/>
  <c r="AP14" i="45"/>
  <c r="AO14" i="45"/>
  <c r="AN14" i="45"/>
  <c r="AM14" i="45"/>
  <c r="AL14" i="45"/>
  <c r="AK14" i="45"/>
  <c r="BB14" i="45" s="1"/>
  <c r="J122" i="45" s="1"/>
  <c r="CE13" i="45"/>
  <c r="CD13" i="45"/>
  <c r="CC13" i="45"/>
  <c r="CB13" i="45"/>
  <c r="CA13" i="45"/>
  <c r="BZ13" i="45"/>
  <c r="BY13" i="45"/>
  <c r="BX13" i="45"/>
  <c r="BW13" i="45"/>
  <c r="BV13" i="45"/>
  <c r="BT13" i="45"/>
  <c r="BS13" i="45"/>
  <c r="BR13" i="45"/>
  <c r="BQ13" i="45"/>
  <c r="BP13" i="45"/>
  <c r="BO13" i="45"/>
  <c r="BN13" i="45"/>
  <c r="BM13" i="45"/>
  <c r="BL13" i="45"/>
  <c r="BK13" i="45"/>
  <c r="BJ13" i="45"/>
  <c r="BC13" i="45"/>
  <c r="K121" i="45" s="1"/>
  <c r="AZ13" i="45"/>
  <c r="H121" i="45" s="1"/>
  <c r="AY13" i="45"/>
  <c r="AX13" i="45"/>
  <c r="I121" i="45" s="1"/>
  <c r="AT13" i="45"/>
  <c r="AS13" i="45"/>
  <c r="AR13" i="45"/>
  <c r="AQ13" i="45"/>
  <c r="AP13" i="45"/>
  <c r="AO13" i="45"/>
  <c r="AN13" i="45"/>
  <c r="AM13" i="45"/>
  <c r="AL13" i="45"/>
  <c r="AK13" i="45"/>
  <c r="BB13" i="45" s="1"/>
  <c r="J121" i="45" s="1"/>
  <c r="CE12" i="45"/>
  <c r="CE31" i="45" s="1"/>
  <c r="P96" i="45" s="1"/>
  <c r="CD12" i="45"/>
  <c r="CC12" i="45"/>
  <c r="CB12" i="45"/>
  <c r="CA12" i="45"/>
  <c r="BZ12" i="45"/>
  <c r="BY12" i="45"/>
  <c r="BX12" i="45"/>
  <c r="BW12" i="45"/>
  <c r="BW31" i="45" s="1"/>
  <c r="P88" i="45" s="1"/>
  <c r="H81" i="45" s="1"/>
  <c r="BV12" i="45"/>
  <c r="BT12" i="45"/>
  <c r="BS12" i="45"/>
  <c r="BR12" i="45"/>
  <c r="BQ12" i="45"/>
  <c r="BP12" i="45"/>
  <c r="BO12" i="45"/>
  <c r="BN12" i="45"/>
  <c r="BN31" i="45" s="1"/>
  <c r="Q90" i="45" s="1"/>
  <c r="J80" i="45" s="1"/>
  <c r="BM12" i="45"/>
  <c r="BL12" i="45"/>
  <c r="BK12" i="45"/>
  <c r="BJ12" i="45"/>
  <c r="BC12" i="45"/>
  <c r="K120" i="45" s="1"/>
  <c r="AZ12" i="45"/>
  <c r="H120" i="45" s="1"/>
  <c r="AX12" i="45"/>
  <c r="I120" i="45" s="1"/>
  <c r="AT12" i="45"/>
  <c r="AS12" i="45"/>
  <c r="AR12" i="45"/>
  <c r="AQ12" i="45"/>
  <c r="AP12" i="45"/>
  <c r="AO12" i="45"/>
  <c r="BB12" i="45" s="1"/>
  <c r="J120" i="45" s="1"/>
  <c r="AN12" i="45"/>
  <c r="AM12" i="45"/>
  <c r="AL12" i="45"/>
  <c r="AK12" i="45"/>
  <c r="CE11" i="45"/>
  <c r="CD11" i="45"/>
  <c r="CC11" i="45"/>
  <c r="CB11" i="45"/>
  <c r="CA11" i="45"/>
  <c r="BZ11" i="45"/>
  <c r="BY11" i="45"/>
  <c r="BX11" i="45"/>
  <c r="BX33" i="45" s="1"/>
  <c r="T89" i="45" s="1"/>
  <c r="I77" i="45" s="1"/>
  <c r="BW11" i="45"/>
  <c r="BV11" i="45"/>
  <c r="BT11" i="45"/>
  <c r="BS11" i="45"/>
  <c r="BR11" i="45"/>
  <c r="BQ11" i="45"/>
  <c r="BP11" i="45"/>
  <c r="BO11" i="45"/>
  <c r="BN11" i="45"/>
  <c r="BM11" i="45"/>
  <c r="BL11" i="45"/>
  <c r="BK11" i="45"/>
  <c r="BJ11" i="45"/>
  <c r="BC11" i="45"/>
  <c r="K119" i="45" s="1"/>
  <c r="BA11" i="45"/>
  <c r="AZ11" i="45"/>
  <c r="AX11" i="45"/>
  <c r="I119" i="45" s="1"/>
  <c r="AT11" i="45"/>
  <c r="AS11" i="45"/>
  <c r="AR11" i="45"/>
  <c r="AQ11" i="45"/>
  <c r="AP11" i="45"/>
  <c r="BB11" i="45" s="1"/>
  <c r="J119" i="45" s="1"/>
  <c r="AO11" i="45"/>
  <c r="AN11" i="45"/>
  <c r="AM11" i="45"/>
  <c r="AL11" i="45"/>
  <c r="AK11" i="45"/>
  <c r="CE10" i="45"/>
  <c r="CD10" i="45"/>
  <c r="CC10" i="45"/>
  <c r="CB10" i="45"/>
  <c r="CA10" i="45"/>
  <c r="BZ10" i="45"/>
  <c r="BY10" i="45"/>
  <c r="BX10" i="45"/>
  <c r="BW10" i="45"/>
  <c r="BV10" i="45"/>
  <c r="BT10" i="45"/>
  <c r="BS10" i="45"/>
  <c r="BR10" i="45"/>
  <c r="BQ10" i="45"/>
  <c r="BP10" i="45"/>
  <c r="BO10" i="45"/>
  <c r="BN10" i="45"/>
  <c r="BM10" i="45"/>
  <c r="BL10" i="45"/>
  <c r="BL33" i="45" s="1"/>
  <c r="U88" i="45" s="1"/>
  <c r="H76" i="45" s="1"/>
  <c r="BK10" i="45"/>
  <c r="BJ10" i="45"/>
  <c r="BC10" i="45"/>
  <c r="K118" i="45" s="1"/>
  <c r="AZ10" i="45"/>
  <c r="H118" i="45" s="1"/>
  <c r="AX10" i="45"/>
  <c r="I118" i="45" s="1"/>
  <c r="AT10" i="45"/>
  <c r="AS10" i="45"/>
  <c r="AR10" i="45"/>
  <c r="AQ10" i="45"/>
  <c r="BB10" i="45" s="1"/>
  <c r="J118" i="45" s="1"/>
  <c r="AP10" i="45"/>
  <c r="AO10" i="45"/>
  <c r="AN10" i="45"/>
  <c r="AM10" i="45"/>
  <c r="AL10" i="45"/>
  <c r="AK10" i="45"/>
  <c r="CE9" i="45"/>
  <c r="CD9" i="45"/>
  <c r="CD33" i="45" s="1"/>
  <c r="T95" i="45" s="1"/>
  <c r="CC9" i="45"/>
  <c r="CC33" i="45" s="1"/>
  <c r="T94" i="45" s="1"/>
  <c r="CB9" i="45"/>
  <c r="CA9" i="45"/>
  <c r="BZ9" i="45"/>
  <c r="BZ33" i="45" s="1"/>
  <c r="T91" i="45" s="1"/>
  <c r="K77" i="45" s="1"/>
  <c r="BY9" i="45"/>
  <c r="BY33" i="45" s="1"/>
  <c r="T90" i="45" s="1"/>
  <c r="J77" i="45" s="1"/>
  <c r="BX9" i="45"/>
  <c r="BW9" i="45"/>
  <c r="BV9" i="45"/>
  <c r="BV33" i="45" s="1"/>
  <c r="T87" i="45" s="1"/>
  <c r="G77" i="45" s="1"/>
  <c r="BT9" i="45"/>
  <c r="BS9" i="45"/>
  <c r="BS33" i="45" s="1"/>
  <c r="U95" i="45" s="1"/>
  <c r="BR9" i="45"/>
  <c r="BQ9" i="45"/>
  <c r="BQ33" i="45" s="1"/>
  <c r="U93" i="45" s="1"/>
  <c r="BP9" i="45"/>
  <c r="BO9" i="45"/>
  <c r="BN9" i="45"/>
  <c r="BM9" i="45"/>
  <c r="BM33" i="45" s="1"/>
  <c r="U89" i="45" s="1"/>
  <c r="I76" i="45" s="1"/>
  <c r="BL9" i="45"/>
  <c r="BK9" i="45"/>
  <c r="BJ9" i="45"/>
  <c r="BC9" i="45"/>
  <c r="K117" i="45" s="1"/>
  <c r="AZ9" i="45"/>
  <c r="H117" i="45" s="1"/>
  <c r="AY9" i="45"/>
  <c r="AX9" i="45"/>
  <c r="I117" i="45" s="1"/>
  <c r="AT9" i="45"/>
  <c r="AS9" i="45"/>
  <c r="AR9" i="45"/>
  <c r="AQ9" i="45"/>
  <c r="AP9" i="45"/>
  <c r="AO9" i="45"/>
  <c r="AN9" i="45"/>
  <c r="AM9" i="45"/>
  <c r="AL9" i="45"/>
  <c r="AK9" i="45"/>
  <c r="BB9" i="45" s="1"/>
  <c r="J117" i="45" s="1"/>
  <c r="CE8" i="45"/>
  <c r="CD8" i="45"/>
  <c r="CC8" i="45"/>
  <c r="CB8" i="45"/>
  <c r="CA8" i="45"/>
  <c r="BZ8" i="45"/>
  <c r="BY8" i="45"/>
  <c r="BX8" i="45"/>
  <c r="BW8" i="45"/>
  <c r="BV8" i="45"/>
  <c r="BT8" i="45"/>
  <c r="BS8" i="45"/>
  <c r="BR8" i="45"/>
  <c r="BQ8" i="45"/>
  <c r="BP8" i="45"/>
  <c r="BO8" i="45"/>
  <c r="BN8" i="45"/>
  <c r="BM8" i="45"/>
  <c r="BL8" i="45"/>
  <c r="BK8" i="45"/>
  <c r="BJ8" i="45"/>
  <c r="BC8" i="45"/>
  <c r="K116" i="45" s="1"/>
  <c r="AZ8" i="45"/>
  <c r="H116" i="45" s="1"/>
  <c r="AX8" i="45"/>
  <c r="I116" i="45" s="1"/>
  <c r="AT8" i="45"/>
  <c r="AS8" i="45"/>
  <c r="AR8" i="45"/>
  <c r="AQ8" i="45"/>
  <c r="AP8" i="45"/>
  <c r="AO8" i="45"/>
  <c r="BB8" i="45" s="1"/>
  <c r="J116" i="45" s="1"/>
  <c r="AN8" i="45"/>
  <c r="AM8" i="45"/>
  <c r="AL8" i="45"/>
  <c r="AK8" i="45"/>
  <c r="CE7" i="45"/>
  <c r="CD7" i="45"/>
  <c r="CC7" i="45"/>
  <c r="CB7" i="45"/>
  <c r="CA7" i="45"/>
  <c r="BZ7" i="45"/>
  <c r="BY7" i="45"/>
  <c r="BX7" i="45"/>
  <c r="BW7" i="45"/>
  <c r="BV7" i="45"/>
  <c r="BT7" i="45"/>
  <c r="BS7" i="45"/>
  <c r="BR7" i="45"/>
  <c r="BQ7" i="45"/>
  <c r="BP7" i="45"/>
  <c r="BO7" i="45"/>
  <c r="BN7" i="45"/>
  <c r="BM7" i="45"/>
  <c r="BL7" i="45"/>
  <c r="BK7" i="45"/>
  <c r="BJ7" i="45"/>
  <c r="BC7" i="45"/>
  <c r="K115" i="45" s="1"/>
  <c r="BA7" i="45"/>
  <c r="AZ7" i="45"/>
  <c r="AX7" i="45"/>
  <c r="I115" i="45" s="1"/>
  <c r="AT7" i="45"/>
  <c r="AS7" i="45"/>
  <c r="AR7" i="45"/>
  <c r="AQ7" i="45"/>
  <c r="AP7" i="45"/>
  <c r="BB7" i="45" s="1"/>
  <c r="J115" i="45" s="1"/>
  <c r="AO7" i="45"/>
  <c r="AN7" i="45"/>
  <c r="AM7" i="45"/>
  <c r="AL7" i="45"/>
  <c r="AK7" i="45"/>
  <c r="CE6" i="45"/>
  <c r="CD6" i="45"/>
  <c r="CC6" i="45"/>
  <c r="CB6" i="45"/>
  <c r="CA6" i="45"/>
  <c r="BZ6" i="45"/>
  <c r="BY6" i="45"/>
  <c r="BY30" i="45" s="1"/>
  <c r="BX6" i="45"/>
  <c r="BW6" i="45"/>
  <c r="BV6" i="45"/>
  <c r="BT6" i="45"/>
  <c r="BS6" i="45"/>
  <c r="BR6" i="45"/>
  <c r="BQ6" i="45"/>
  <c r="BP6" i="45"/>
  <c r="BP30" i="45" s="1"/>
  <c r="BO6" i="45"/>
  <c r="BN6" i="45"/>
  <c r="BM6" i="45"/>
  <c r="BL6" i="45"/>
  <c r="BK6" i="45"/>
  <c r="BJ6" i="45"/>
  <c r="BC6" i="45"/>
  <c r="K114" i="45" s="1"/>
  <c r="AZ6" i="45"/>
  <c r="H114" i="45" s="1"/>
  <c r="AX6" i="45"/>
  <c r="I114" i="45" s="1"/>
  <c r="AT6" i="45"/>
  <c r="AS6" i="45"/>
  <c r="AR6" i="45"/>
  <c r="AQ6" i="45"/>
  <c r="BB6" i="45" s="1"/>
  <c r="J114" i="45" s="1"/>
  <c r="AP6" i="45"/>
  <c r="AO6" i="45"/>
  <c r="AN6" i="45"/>
  <c r="AM6" i="45"/>
  <c r="AL6" i="45"/>
  <c r="AK6" i="45"/>
  <c r="CE5" i="45"/>
  <c r="CD5" i="45"/>
  <c r="CD28" i="45" s="1"/>
  <c r="CC5" i="45"/>
  <c r="CB5" i="45"/>
  <c r="CA5" i="45"/>
  <c r="BZ5" i="45"/>
  <c r="BY5" i="45"/>
  <c r="BX5" i="45"/>
  <c r="BW5" i="45"/>
  <c r="BV5" i="45"/>
  <c r="BV28" i="45" s="1"/>
  <c r="BT5" i="45"/>
  <c r="BS5" i="45"/>
  <c r="BR5" i="45"/>
  <c r="BQ5" i="45"/>
  <c r="BQ32" i="45" s="1"/>
  <c r="S93" i="45" s="1"/>
  <c r="BP5" i="45"/>
  <c r="BO5" i="45"/>
  <c r="BN5" i="45"/>
  <c r="BM5" i="45"/>
  <c r="BM28" i="45" s="1"/>
  <c r="BL5" i="45"/>
  <c r="BK5" i="45"/>
  <c r="BJ5" i="45"/>
  <c r="BC5" i="45"/>
  <c r="K113" i="45" s="1"/>
  <c r="AZ5" i="45"/>
  <c r="H113" i="45" s="1"/>
  <c r="AY5" i="45"/>
  <c r="AX5" i="45"/>
  <c r="I113" i="45" s="1"/>
  <c r="AT5" i="45"/>
  <c r="AS5" i="45"/>
  <c r="AR5" i="45"/>
  <c r="AQ5" i="45"/>
  <c r="AP5" i="45"/>
  <c r="AO5" i="45"/>
  <c r="AN5" i="45"/>
  <c r="AM5" i="45"/>
  <c r="AL5" i="45"/>
  <c r="AK5" i="45"/>
  <c r="BB5" i="45" s="1"/>
  <c r="J113" i="45" s="1"/>
  <c r="CE4" i="45"/>
  <c r="CE29" i="45" s="1"/>
  <c r="CD4" i="45"/>
  <c r="CC4" i="45"/>
  <c r="CB4" i="45"/>
  <c r="CA4" i="45"/>
  <c r="CA32" i="45" s="1"/>
  <c r="R92" i="45" s="1"/>
  <c r="BZ4" i="45"/>
  <c r="BY4" i="45"/>
  <c r="BX4" i="45"/>
  <c r="BW4" i="45"/>
  <c r="BW29" i="45" s="1"/>
  <c r="BV4" i="45"/>
  <c r="BT4" i="45"/>
  <c r="BS4" i="45"/>
  <c r="BR4" i="45"/>
  <c r="BQ4" i="45"/>
  <c r="BP4" i="45"/>
  <c r="BO4" i="45"/>
  <c r="BN4" i="45"/>
  <c r="BN29" i="45" s="1"/>
  <c r="BM4" i="45"/>
  <c r="BL4" i="45"/>
  <c r="BK4" i="45"/>
  <c r="BJ4" i="45"/>
  <c r="BC4" i="45"/>
  <c r="K112" i="45" s="1"/>
  <c r="AZ4" i="45"/>
  <c r="H112" i="45" s="1"/>
  <c r="AX4" i="45"/>
  <c r="I112" i="45" s="1"/>
  <c r="AT4" i="45"/>
  <c r="AS4" i="45"/>
  <c r="AR4" i="45"/>
  <c r="AQ4" i="45"/>
  <c r="AP4" i="45"/>
  <c r="AO4" i="45"/>
  <c r="BB4" i="45" s="1"/>
  <c r="J112" i="45" s="1"/>
  <c r="AN4" i="45"/>
  <c r="AM4" i="45"/>
  <c r="AL4" i="45"/>
  <c r="AK4" i="45"/>
  <c r="CE3" i="45"/>
  <c r="CD3" i="45"/>
  <c r="CD30" i="45" s="1"/>
  <c r="CC3" i="45"/>
  <c r="CC28" i="45" s="1"/>
  <c r="CB3" i="45"/>
  <c r="CB29" i="45" s="1"/>
  <c r="CA3" i="45"/>
  <c r="BZ3" i="45"/>
  <c r="BZ30" i="45" s="1"/>
  <c r="BY3" i="45"/>
  <c r="BX3" i="45"/>
  <c r="BW3" i="45"/>
  <c r="BV3" i="45"/>
  <c r="BV30" i="45" s="1"/>
  <c r="BT3" i="45"/>
  <c r="BT28" i="45" s="1"/>
  <c r="BS3" i="45"/>
  <c r="BS29" i="45" s="1"/>
  <c r="BR3" i="45"/>
  <c r="BQ3" i="45"/>
  <c r="BQ30" i="45" s="1"/>
  <c r="BP3" i="45"/>
  <c r="BO3" i="45"/>
  <c r="BN3" i="45"/>
  <c r="BM3" i="45"/>
  <c r="BM30" i="45" s="1"/>
  <c r="BL3" i="45"/>
  <c r="BL28" i="45" s="1"/>
  <c r="BK3" i="45"/>
  <c r="BK29" i="45" s="1"/>
  <c r="BJ3" i="45"/>
  <c r="BC3" i="45"/>
  <c r="K111" i="45" s="1"/>
  <c r="BA3" i="45"/>
  <c r="AZ3" i="45"/>
  <c r="AX3" i="45"/>
  <c r="I111" i="45" s="1"/>
  <c r="AT3" i="45"/>
  <c r="AS3" i="45"/>
  <c r="AR3" i="45"/>
  <c r="AQ3" i="45"/>
  <c r="AP3" i="45"/>
  <c r="BB3" i="45" s="1"/>
  <c r="J111" i="45" s="1"/>
  <c r="AO3" i="45"/>
  <c r="AN3" i="45"/>
  <c r="AM3" i="45"/>
  <c r="AL3" i="45"/>
  <c r="AK3" i="45"/>
  <c r="B45" i="44"/>
  <c r="B44" i="44"/>
  <c r="B43" i="44"/>
  <c r="AH30" i="44"/>
  <c r="AG30" i="44"/>
  <c r="AF30" i="44"/>
  <c r="AE30" i="44"/>
  <c r="AD30" i="44"/>
  <c r="AC30" i="44"/>
  <c r="AB30" i="44"/>
  <c r="AA30" i="44"/>
  <c r="Z30" i="44"/>
  <c r="Y30" i="44"/>
  <c r="R30" i="44"/>
  <c r="Q30" i="44"/>
  <c r="P30" i="44"/>
  <c r="O30" i="44"/>
  <c r="N30" i="44"/>
  <c r="M30" i="44"/>
  <c r="L30" i="44"/>
  <c r="K30" i="44"/>
  <c r="J30" i="44"/>
  <c r="I30" i="44"/>
  <c r="H30" i="44"/>
  <c r="AH29" i="44"/>
  <c r="AG29" i="44"/>
  <c r="AF29" i="44"/>
  <c r="AE29" i="44"/>
  <c r="AD29" i="44"/>
  <c r="AC29" i="44"/>
  <c r="AB29" i="44"/>
  <c r="AA29" i="44"/>
  <c r="Z29" i="44"/>
  <c r="Y29" i="44"/>
  <c r="R29" i="44"/>
  <c r="Q29" i="44"/>
  <c r="P29" i="44"/>
  <c r="O29" i="44"/>
  <c r="N29" i="44"/>
  <c r="M29" i="44"/>
  <c r="L29" i="44"/>
  <c r="K29" i="44"/>
  <c r="J29" i="44"/>
  <c r="I29" i="44"/>
  <c r="H29" i="44"/>
  <c r="AH28" i="44"/>
  <c r="AG28" i="44"/>
  <c r="AF28" i="44"/>
  <c r="AE28" i="44"/>
  <c r="AD28" i="44"/>
  <c r="AC28" i="44"/>
  <c r="AB28" i="44"/>
  <c r="AA28" i="44"/>
  <c r="Z28" i="44"/>
  <c r="Y28" i="44"/>
  <c r="R28" i="44"/>
  <c r="Q28" i="44"/>
  <c r="P28" i="44"/>
  <c r="O28" i="44"/>
  <c r="N28" i="44"/>
  <c r="M28" i="44"/>
  <c r="L28" i="44"/>
  <c r="K28" i="44"/>
  <c r="J28" i="44"/>
  <c r="I28" i="44"/>
  <c r="H28" i="44"/>
  <c r="CE27" i="44"/>
  <c r="CD27" i="44"/>
  <c r="CC27" i="44"/>
  <c r="CB27" i="44"/>
  <c r="CA27" i="44"/>
  <c r="BZ27" i="44"/>
  <c r="BY27" i="44"/>
  <c r="BX27" i="44"/>
  <c r="BW27" i="44"/>
  <c r="BV27" i="44"/>
  <c r="BT27" i="44"/>
  <c r="BS27" i="44"/>
  <c r="BR27" i="44"/>
  <c r="BQ27" i="44"/>
  <c r="BP27" i="44"/>
  <c r="BO27" i="44"/>
  <c r="BN27" i="44"/>
  <c r="BM27" i="44"/>
  <c r="BL27" i="44"/>
  <c r="BK27" i="44"/>
  <c r="BJ27" i="44"/>
  <c r="BC27" i="44"/>
  <c r="K135" i="44" s="1"/>
  <c r="BA27" i="44"/>
  <c r="AZ27" i="44"/>
  <c r="H135" i="44" s="1"/>
  <c r="AY27" i="44"/>
  <c r="AX27" i="44"/>
  <c r="I135" i="44" s="1"/>
  <c r="AT27" i="44"/>
  <c r="AS27" i="44"/>
  <c r="AR27" i="44"/>
  <c r="AQ27" i="44"/>
  <c r="AP27" i="44"/>
  <c r="AO27" i="44"/>
  <c r="AN27" i="44"/>
  <c r="AM27" i="44"/>
  <c r="AL27" i="44"/>
  <c r="AK27" i="44"/>
  <c r="BB27" i="44" s="1"/>
  <c r="J135" i="44" s="1"/>
  <c r="CE26" i="44"/>
  <c r="CD26" i="44"/>
  <c r="CC26" i="44"/>
  <c r="CB26" i="44"/>
  <c r="CA26" i="44"/>
  <c r="BZ26" i="44"/>
  <c r="BY26" i="44"/>
  <c r="BX26" i="44"/>
  <c r="BW26" i="44"/>
  <c r="BV26" i="44"/>
  <c r="BT26" i="44"/>
  <c r="BS26" i="44"/>
  <c r="BR26" i="44"/>
  <c r="BQ26" i="44"/>
  <c r="BP26" i="44"/>
  <c r="BO26" i="44"/>
  <c r="BN26" i="44"/>
  <c r="BM26" i="44"/>
  <c r="BL26" i="44"/>
  <c r="BK26" i="44"/>
  <c r="BJ26" i="44"/>
  <c r="BC26" i="44"/>
  <c r="K134" i="44" s="1"/>
  <c r="AZ26" i="44"/>
  <c r="H134" i="44" s="1"/>
  <c r="AX26" i="44"/>
  <c r="I134" i="44" s="1"/>
  <c r="AT26" i="44"/>
  <c r="AS26" i="44"/>
  <c r="AR26" i="44"/>
  <c r="AQ26" i="44"/>
  <c r="AP26" i="44"/>
  <c r="AO26" i="44"/>
  <c r="BB26" i="44" s="1"/>
  <c r="J134" i="44" s="1"/>
  <c r="AN26" i="44"/>
  <c r="AM26" i="44"/>
  <c r="AL26" i="44"/>
  <c r="AK26" i="44"/>
  <c r="CE25" i="44"/>
  <c r="CD25" i="44"/>
  <c r="CC25" i="44"/>
  <c r="CB25" i="44"/>
  <c r="CA25" i="44"/>
  <c r="BZ25" i="44"/>
  <c r="BY25" i="44"/>
  <c r="BX25" i="44"/>
  <c r="BW25" i="44"/>
  <c r="BV25" i="44"/>
  <c r="BT25" i="44"/>
  <c r="BS25" i="44"/>
  <c r="BR25" i="44"/>
  <c r="BQ25" i="44"/>
  <c r="BP25" i="44"/>
  <c r="BO25" i="44"/>
  <c r="BN25" i="44"/>
  <c r="BM25" i="44"/>
  <c r="BL25" i="44"/>
  <c r="BK25" i="44"/>
  <c r="BJ25" i="44"/>
  <c r="BC25" i="44"/>
  <c r="K133" i="44" s="1"/>
  <c r="BA25" i="44"/>
  <c r="AZ25" i="44"/>
  <c r="H133" i="44" s="1"/>
  <c r="AY25" i="44"/>
  <c r="AX25" i="44"/>
  <c r="I133" i="44" s="1"/>
  <c r="AT25" i="44"/>
  <c r="AS25" i="44"/>
  <c r="AR25" i="44"/>
  <c r="AQ25" i="44"/>
  <c r="AP25" i="44"/>
  <c r="AO25" i="44"/>
  <c r="AN25" i="44"/>
  <c r="AM25" i="44"/>
  <c r="AL25" i="44"/>
  <c r="AK25" i="44"/>
  <c r="BB25" i="44" s="1"/>
  <c r="J133" i="44" s="1"/>
  <c r="CE24" i="44"/>
  <c r="CD24" i="44"/>
  <c r="CC24" i="44"/>
  <c r="CB24" i="44"/>
  <c r="CA24" i="44"/>
  <c r="BZ24" i="44"/>
  <c r="BY24" i="44"/>
  <c r="BX24" i="44"/>
  <c r="BW24" i="44"/>
  <c r="BV24" i="44"/>
  <c r="BT24" i="44"/>
  <c r="BS24" i="44"/>
  <c r="BR24" i="44"/>
  <c r="BQ24" i="44"/>
  <c r="BP24" i="44"/>
  <c r="BO24" i="44"/>
  <c r="BN24" i="44"/>
  <c r="BM24" i="44"/>
  <c r="BL24" i="44"/>
  <c r="BK24" i="44"/>
  <c r="BJ24" i="44"/>
  <c r="BC24" i="44"/>
  <c r="K132" i="44" s="1"/>
  <c r="AZ24" i="44"/>
  <c r="H132" i="44" s="1"/>
  <c r="AX24" i="44"/>
  <c r="I132" i="44" s="1"/>
  <c r="AT24" i="44"/>
  <c r="AS24" i="44"/>
  <c r="AR24" i="44"/>
  <c r="AQ24" i="44"/>
  <c r="AP24" i="44"/>
  <c r="AO24" i="44"/>
  <c r="BB24" i="44" s="1"/>
  <c r="J132" i="44" s="1"/>
  <c r="AN24" i="44"/>
  <c r="AM24" i="44"/>
  <c r="AL24" i="44"/>
  <c r="AK24" i="44"/>
  <c r="CE23" i="44"/>
  <c r="CD23" i="44"/>
  <c r="CC23" i="44"/>
  <c r="CB23" i="44"/>
  <c r="CA23" i="44"/>
  <c r="BZ23" i="44"/>
  <c r="BY23" i="44"/>
  <c r="BX23" i="44"/>
  <c r="BW23" i="44"/>
  <c r="BV23" i="44"/>
  <c r="BT23" i="44"/>
  <c r="BS23" i="44"/>
  <c r="BR23" i="44"/>
  <c r="BQ23" i="44"/>
  <c r="BP23" i="44"/>
  <c r="BO23" i="44"/>
  <c r="BN23" i="44"/>
  <c r="BM23" i="44"/>
  <c r="BL23" i="44"/>
  <c r="BK23" i="44"/>
  <c r="BJ23" i="44"/>
  <c r="BC23" i="44"/>
  <c r="K131" i="44" s="1"/>
  <c r="BA23" i="44"/>
  <c r="AZ23" i="44"/>
  <c r="H131" i="44" s="1"/>
  <c r="AY23" i="44"/>
  <c r="AX23" i="44"/>
  <c r="I131" i="44" s="1"/>
  <c r="AT23" i="44"/>
  <c r="AS23" i="44"/>
  <c r="AR23" i="44"/>
  <c r="AQ23" i="44"/>
  <c r="AP23" i="44"/>
  <c r="AO23" i="44"/>
  <c r="AN23" i="44"/>
  <c r="AM23" i="44"/>
  <c r="AL23" i="44"/>
  <c r="AK23" i="44"/>
  <c r="BB23" i="44" s="1"/>
  <c r="J131" i="44" s="1"/>
  <c r="CE22" i="44"/>
  <c r="CD22" i="44"/>
  <c r="CC22" i="44"/>
  <c r="CB22" i="44"/>
  <c r="CA22" i="44"/>
  <c r="BZ22" i="44"/>
  <c r="BY22" i="44"/>
  <c r="BX22" i="44"/>
  <c r="BW22" i="44"/>
  <c r="BV22" i="44"/>
  <c r="BT22" i="44"/>
  <c r="BS22" i="44"/>
  <c r="BR22" i="44"/>
  <c r="BQ22" i="44"/>
  <c r="BP22" i="44"/>
  <c r="BO22" i="44"/>
  <c r="BN22" i="44"/>
  <c r="BM22" i="44"/>
  <c r="BL22" i="44"/>
  <c r="BK22" i="44"/>
  <c r="BJ22" i="44"/>
  <c r="BC22" i="44"/>
  <c r="K130" i="44" s="1"/>
  <c r="AZ22" i="44"/>
  <c r="H130" i="44" s="1"/>
  <c r="AX22" i="44"/>
  <c r="I130" i="44" s="1"/>
  <c r="AT22" i="44"/>
  <c r="AS22" i="44"/>
  <c r="AR22" i="44"/>
  <c r="AQ22" i="44"/>
  <c r="AP22" i="44"/>
  <c r="AO22" i="44"/>
  <c r="BB22" i="44" s="1"/>
  <c r="J130" i="44" s="1"/>
  <c r="AN22" i="44"/>
  <c r="AM22" i="44"/>
  <c r="AL22" i="44"/>
  <c r="AK22" i="44"/>
  <c r="CE21" i="44"/>
  <c r="CE34" i="44" s="1"/>
  <c r="V96" i="44" s="1"/>
  <c r="CD21" i="44"/>
  <c r="CD34" i="44" s="1"/>
  <c r="V95" i="44" s="1"/>
  <c r="CC21" i="44"/>
  <c r="AF31" i="44" s="1"/>
  <c r="CB21" i="44"/>
  <c r="CB34" i="44" s="1"/>
  <c r="V93" i="44" s="1"/>
  <c r="CA21" i="44"/>
  <c r="CA34" i="44" s="1"/>
  <c r="V92" i="44" s="1"/>
  <c r="BZ21" i="44"/>
  <c r="BZ34" i="44" s="1"/>
  <c r="V91" i="44" s="1"/>
  <c r="K79" i="44" s="1"/>
  <c r="BY21" i="44"/>
  <c r="AB31" i="44" s="1"/>
  <c r="BX21" i="44"/>
  <c r="BX34" i="44" s="1"/>
  <c r="V89" i="44" s="1"/>
  <c r="I79" i="44" s="1"/>
  <c r="BW21" i="44"/>
  <c r="BW34" i="44" s="1"/>
  <c r="V88" i="44" s="1"/>
  <c r="H79" i="44" s="1"/>
  <c r="BV21" i="44"/>
  <c r="BV34" i="44" s="1"/>
  <c r="V87" i="44" s="1"/>
  <c r="G79" i="44" s="1"/>
  <c r="BT21" i="44"/>
  <c r="R31" i="44" s="1"/>
  <c r="BS21" i="44"/>
  <c r="BS34" i="44" s="1"/>
  <c r="W95" i="44" s="1"/>
  <c r="BR21" i="44"/>
  <c r="BR31" i="44" s="1"/>
  <c r="Q94" i="44" s="1"/>
  <c r="BQ21" i="44"/>
  <c r="BQ34" i="44" s="1"/>
  <c r="W93" i="44" s="1"/>
  <c r="BP21" i="44"/>
  <c r="N31" i="44" s="1"/>
  <c r="BO21" i="44"/>
  <c r="BO34" i="44" s="1"/>
  <c r="W91" i="44" s="1"/>
  <c r="K78" i="44" s="1"/>
  <c r="BN21" i="44"/>
  <c r="BN34" i="44" s="1"/>
  <c r="W90" i="44" s="1"/>
  <c r="J78" i="44" s="1"/>
  <c r="BM21" i="44"/>
  <c r="BM34" i="44" s="1"/>
  <c r="W89" i="44" s="1"/>
  <c r="I78" i="44" s="1"/>
  <c r="BL21" i="44"/>
  <c r="J31" i="44" s="1"/>
  <c r="BK21" i="44"/>
  <c r="BK34" i="44" s="1"/>
  <c r="W87" i="44" s="1"/>
  <c r="G78" i="44" s="1"/>
  <c r="BJ21" i="44"/>
  <c r="BJ34" i="44" s="1"/>
  <c r="W86" i="44" s="1"/>
  <c r="F78" i="44" s="1"/>
  <c r="BC21" i="44"/>
  <c r="K129" i="44" s="1"/>
  <c r="BA21" i="44"/>
  <c r="AZ21" i="44"/>
  <c r="H129" i="44" s="1"/>
  <c r="AY21" i="44"/>
  <c r="AX21" i="44"/>
  <c r="I129" i="44" s="1"/>
  <c r="AT21" i="44"/>
  <c r="AS21" i="44"/>
  <c r="AR21" i="44"/>
  <c r="AQ21" i="44"/>
  <c r="AP21" i="44"/>
  <c r="AO21" i="44"/>
  <c r="AN21" i="44"/>
  <c r="AM21" i="44"/>
  <c r="AL21" i="44"/>
  <c r="AK21" i="44"/>
  <c r="BB21" i="44" s="1"/>
  <c r="J129" i="44" s="1"/>
  <c r="CE20" i="44"/>
  <c r="CD20" i="44"/>
  <c r="CC20" i="44"/>
  <c r="CB20" i="44"/>
  <c r="CA20" i="44"/>
  <c r="BZ20" i="44"/>
  <c r="BY20" i="44"/>
  <c r="BX20" i="44"/>
  <c r="BW20" i="44"/>
  <c r="BV20" i="44"/>
  <c r="BT20" i="44"/>
  <c r="BS20" i="44"/>
  <c r="BR20" i="44"/>
  <c r="BQ20" i="44"/>
  <c r="BP20" i="44"/>
  <c r="BO20" i="44"/>
  <c r="BN20" i="44"/>
  <c r="BM20" i="44"/>
  <c r="BL20" i="44"/>
  <c r="BK20" i="44"/>
  <c r="BJ20" i="44"/>
  <c r="BC20" i="44"/>
  <c r="K128" i="44" s="1"/>
  <c r="AZ20" i="44"/>
  <c r="H128" i="44" s="1"/>
  <c r="AX20" i="44"/>
  <c r="I128" i="44" s="1"/>
  <c r="AT20" i="44"/>
  <c r="AS20" i="44"/>
  <c r="AR20" i="44"/>
  <c r="AQ20" i="44"/>
  <c r="AP20" i="44"/>
  <c r="AO20" i="44"/>
  <c r="BB20" i="44" s="1"/>
  <c r="J128" i="44" s="1"/>
  <c r="AN20" i="44"/>
  <c r="AM20" i="44"/>
  <c r="AL20" i="44"/>
  <c r="AK20" i="44"/>
  <c r="CE19" i="44"/>
  <c r="CD19" i="44"/>
  <c r="CC19" i="44"/>
  <c r="CB19" i="44"/>
  <c r="CA19" i="44"/>
  <c r="BZ19" i="44"/>
  <c r="BY19" i="44"/>
  <c r="BX19" i="44"/>
  <c r="BW19" i="44"/>
  <c r="BV19" i="44"/>
  <c r="BT19" i="44"/>
  <c r="BS19" i="44"/>
  <c r="BR19" i="44"/>
  <c r="BQ19" i="44"/>
  <c r="BP19" i="44"/>
  <c r="BO19" i="44"/>
  <c r="BN19" i="44"/>
  <c r="BM19" i="44"/>
  <c r="BL19" i="44"/>
  <c r="BK19" i="44"/>
  <c r="BJ19" i="44"/>
  <c r="BC19" i="44"/>
  <c r="K127" i="44" s="1"/>
  <c r="BA19" i="44"/>
  <c r="AZ19" i="44"/>
  <c r="H127" i="44" s="1"/>
  <c r="AY19" i="44"/>
  <c r="AX19" i="44"/>
  <c r="I127" i="44" s="1"/>
  <c r="AT19" i="44"/>
  <c r="AS19" i="44"/>
  <c r="AR19" i="44"/>
  <c r="AQ19" i="44"/>
  <c r="AP19" i="44"/>
  <c r="AO19" i="44"/>
  <c r="AN19" i="44"/>
  <c r="AM19" i="44"/>
  <c r="AL19" i="44"/>
  <c r="AK19" i="44"/>
  <c r="BB19" i="44" s="1"/>
  <c r="J127" i="44" s="1"/>
  <c r="CE18" i="44"/>
  <c r="CD18" i="44"/>
  <c r="CC18" i="44"/>
  <c r="CB18" i="44"/>
  <c r="CA18" i="44"/>
  <c r="BZ18" i="44"/>
  <c r="BY18" i="44"/>
  <c r="BX18" i="44"/>
  <c r="BW18" i="44"/>
  <c r="BV18" i="44"/>
  <c r="BT18" i="44"/>
  <c r="BS18" i="44"/>
  <c r="BR18" i="44"/>
  <c r="BQ18" i="44"/>
  <c r="BP18" i="44"/>
  <c r="BO18" i="44"/>
  <c r="BN18" i="44"/>
  <c r="BM18" i="44"/>
  <c r="BL18" i="44"/>
  <c r="BK18" i="44"/>
  <c r="BJ18" i="44"/>
  <c r="BC18" i="44"/>
  <c r="K126" i="44" s="1"/>
  <c r="AZ18" i="44"/>
  <c r="H126" i="44" s="1"/>
  <c r="AX18" i="44"/>
  <c r="I126" i="44" s="1"/>
  <c r="AT18" i="44"/>
  <c r="AS18" i="44"/>
  <c r="AR18" i="44"/>
  <c r="AQ18" i="44"/>
  <c r="AP18" i="44"/>
  <c r="AO18" i="44"/>
  <c r="BB18" i="44" s="1"/>
  <c r="J126" i="44" s="1"/>
  <c r="AN18" i="44"/>
  <c r="AM18" i="44"/>
  <c r="AL18" i="44"/>
  <c r="AK18" i="44"/>
  <c r="CE17" i="44"/>
  <c r="CD17" i="44"/>
  <c r="CC17" i="44"/>
  <c r="CB17" i="44"/>
  <c r="CA17" i="44"/>
  <c r="BZ17" i="44"/>
  <c r="BY17" i="44"/>
  <c r="BX17" i="44"/>
  <c r="BW17" i="44"/>
  <c r="BV17" i="44"/>
  <c r="BT17" i="44"/>
  <c r="BS17" i="44"/>
  <c r="BR17" i="44"/>
  <c r="BQ17" i="44"/>
  <c r="BP17" i="44"/>
  <c r="BO17" i="44"/>
  <c r="BN17" i="44"/>
  <c r="BM17" i="44"/>
  <c r="BL17" i="44"/>
  <c r="BK17" i="44"/>
  <c r="BJ17" i="44"/>
  <c r="BC17" i="44"/>
  <c r="K125" i="44" s="1"/>
  <c r="BA17" i="44"/>
  <c r="AZ17" i="44"/>
  <c r="H125" i="44" s="1"/>
  <c r="AY17" i="44"/>
  <c r="AX17" i="44"/>
  <c r="I125" i="44" s="1"/>
  <c r="AT17" i="44"/>
  <c r="AS17" i="44"/>
  <c r="AR17" i="44"/>
  <c r="AQ17" i="44"/>
  <c r="AP17" i="44"/>
  <c r="AO17" i="44"/>
  <c r="AN17" i="44"/>
  <c r="AM17" i="44"/>
  <c r="AL17" i="44"/>
  <c r="AK17" i="44"/>
  <c r="BB17" i="44" s="1"/>
  <c r="J125" i="44" s="1"/>
  <c r="CE16" i="44"/>
  <c r="CD16" i="44"/>
  <c r="CC16" i="44"/>
  <c r="CB16" i="44"/>
  <c r="CA16" i="44"/>
  <c r="BZ16" i="44"/>
  <c r="BY16" i="44"/>
  <c r="BX16" i="44"/>
  <c r="BW16" i="44"/>
  <c r="BV16" i="44"/>
  <c r="BT16" i="44"/>
  <c r="BS16" i="44"/>
  <c r="BR16" i="44"/>
  <c r="BQ16" i="44"/>
  <c r="BP16" i="44"/>
  <c r="BO16" i="44"/>
  <c r="BN16" i="44"/>
  <c r="BM16" i="44"/>
  <c r="BL16" i="44"/>
  <c r="BK16" i="44"/>
  <c r="BJ16" i="44"/>
  <c r="BC16" i="44"/>
  <c r="K124" i="44" s="1"/>
  <c r="AZ16" i="44"/>
  <c r="H124" i="44" s="1"/>
  <c r="AX16" i="44"/>
  <c r="I124" i="44" s="1"/>
  <c r="AT16" i="44"/>
  <c r="AS16" i="44"/>
  <c r="AR16" i="44"/>
  <c r="AQ16" i="44"/>
  <c r="AP16" i="44"/>
  <c r="AO16" i="44"/>
  <c r="BB16" i="44" s="1"/>
  <c r="J124" i="44" s="1"/>
  <c r="AN16" i="44"/>
  <c r="AM16" i="44"/>
  <c r="AL16" i="44"/>
  <c r="AK16" i="44"/>
  <c r="CE15" i="44"/>
  <c r="CD15" i="44"/>
  <c r="CC15" i="44"/>
  <c r="CB15" i="44"/>
  <c r="CA15" i="44"/>
  <c r="BZ15" i="44"/>
  <c r="BY15" i="44"/>
  <c r="BX15" i="44"/>
  <c r="BW15" i="44"/>
  <c r="BV15" i="44"/>
  <c r="BT15" i="44"/>
  <c r="BS15" i="44"/>
  <c r="BR15" i="44"/>
  <c r="BQ15" i="44"/>
  <c r="BP15" i="44"/>
  <c r="BO15" i="44"/>
  <c r="BN15" i="44"/>
  <c r="BM15" i="44"/>
  <c r="BL15" i="44"/>
  <c r="BK15" i="44"/>
  <c r="BJ15" i="44"/>
  <c r="BC15" i="44"/>
  <c r="K123" i="44" s="1"/>
  <c r="BA15" i="44"/>
  <c r="AZ15" i="44"/>
  <c r="H123" i="44" s="1"/>
  <c r="AY15" i="44"/>
  <c r="AX15" i="44"/>
  <c r="I123" i="44" s="1"/>
  <c r="AT15" i="44"/>
  <c r="AS15" i="44"/>
  <c r="AR15" i="44"/>
  <c r="AQ15" i="44"/>
  <c r="AP15" i="44"/>
  <c r="AO15" i="44"/>
  <c r="AN15" i="44"/>
  <c r="AM15" i="44"/>
  <c r="AL15" i="44"/>
  <c r="AK15" i="44"/>
  <c r="BB15" i="44" s="1"/>
  <c r="J123" i="44" s="1"/>
  <c r="CE14" i="44"/>
  <c r="CD14" i="44"/>
  <c r="CC14" i="44"/>
  <c r="CB14" i="44"/>
  <c r="CA14" i="44"/>
  <c r="BZ14" i="44"/>
  <c r="BY14" i="44"/>
  <c r="BX14" i="44"/>
  <c r="BW14" i="44"/>
  <c r="BV14" i="44"/>
  <c r="BT14" i="44"/>
  <c r="BS14" i="44"/>
  <c r="BR14" i="44"/>
  <c r="BQ14" i="44"/>
  <c r="BP14" i="44"/>
  <c r="BO14" i="44"/>
  <c r="BN14" i="44"/>
  <c r="BM14" i="44"/>
  <c r="BL14" i="44"/>
  <c r="BK14" i="44"/>
  <c r="BJ14" i="44"/>
  <c r="BC14" i="44"/>
  <c r="K122" i="44" s="1"/>
  <c r="AZ14" i="44"/>
  <c r="H122" i="44" s="1"/>
  <c r="AX14" i="44"/>
  <c r="I122" i="44" s="1"/>
  <c r="AT14" i="44"/>
  <c r="AS14" i="44"/>
  <c r="AR14" i="44"/>
  <c r="AQ14" i="44"/>
  <c r="AP14" i="44"/>
  <c r="AO14" i="44"/>
  <c r="BB14" i="44" s="1"/>
  <c r="J122" i="44" s="1"/>
  <c r="AN14" i="44"/>
  <c r="AM14" i="44"/>
  <c r="AL14" i="44"/>
  <c r="AK14" i="44"/>
  <c r="CE13" i="44"/>
  <c r="CD13" i="44"/>
  <c r="CC13" i="44"/>
  <c r="CB13" i="44"/>
  <c r="CA13" i="44"/>
  <c r="BZ13" i="44"/>
  <c r="BY13" i="44"/>
  <c r="BX13" i="44"/>
  <c r="BW13" i="44"/>
  <c r="BV13" i="44"/>
  <c r="BT13" i="44"/>
  <c r="BS13" i="44"/>
  <c r="BR13" i="44"/>
  <c r="BQ13" i="44"/>
  <c r="BP13" i="44"/>
  <c r="BO13" i="44"/>
  <c r="BN13" i="44"/>
  <c r="BM13" i="44"/>
  <c r="BL13" i="44"/>
  <c r="BK13" i="44"/>
  <c r="BJ13" i="44"/>
  <c r="BC13" i="44"/>
  <c r="K121" i="44" s="1"/>
  <c r="BA13" i="44"/>
  <c r="AZ13" i="44"/>
  <c r="H121" i="44" s="1"/>
  <c r="AY13" i="44"/>
  <c r="AX13" i="44"/>
  <c r="I121" i="44" s="1"/>
  <c r="AT13" i="44"/>
  <c r="AS13" i="44"/>
  <c r="AR13" i="44"/>
  <c r="AQ13" i="44"/>
  <c r="AP13" i="44"/>
  <c r="AO13" i="44"/>
  <c r="AN13" i="44"/>
  <c r="AM13" i="44"/>
  <c r="AL13" i="44"/>
  <c r="AK13" i="44"/>
  <c r="BB13" i="44" s="1"/>
  <c r="J121" i="44" s="1"/>
  <c r="CE12" i="44"/>
  <c r="CD12" i="44"/>
  <c r="CC12" i="44"/>
  <c r="CB12" i="44"/>
  <c r="CA12" i="44"/>
  <c r="BZ12" i="44"/>
  <c r="BY12" i="44"/>
  <c r="BX12" i="44"/>
  <c r="BW12" i="44"/>
  <c r="BV12" i="44"/>
  <c r="BT12" i="44"/>
  <c r="BS12" i="44"/>
  <c r="BR12" i="44"/>
  <c r="BQ12" i="44"/>
  <c r="BP12" i="44"/>
  <c r="BO12" i="44"/>
  <c r="BN12" i="44"/>
  <c r="BM12" i="44"/>
  <c r="BL12" i="44"/>
  <c r="BK12" i="44"/>
  <c r="BJ12" i="44"/>
  <c r="BC12" i="44"/>
  <c r="K120" i="44" s="1"/>
  <c r="AZ12" i="44"/>
  <c r="H120" i="44" s="1"/>
  <c r="AX12" i="44"/>
  <c r="I120" i="44" s="1"/>
  <c r="AT12" i="44"/>
  <c r="AS12" i="44"/>
  <c r="AR12" i="44"/>
  <c r="AQ12" i="44"/>
  <c r="AP12" i="44"/>
  <c r="AO12" i="44"/>
  <c r="BB12" i="44" s="1"/>
  <c r="J120" i="44" s="1"/>
  <c r="AN12" i="44"/>
  <c r="AM12" i="44"/>
  <c r="AL12" i="44"/>
  <c r="AK12" i="44"/>
  <c r="CE11" i="44"/>
  <c r="CD11" i="44"/>
  <c r="CC11" i="44"/>
  <c r="CB11" i="44"/>
  <c r="CA11" i="44"/>
  <c r="BZ11" i="44"/>
  <c r="BY11" i="44"/>
  <c r="BX11" i="44"/>
  <c r="BW11" i="44"/>
  <c r="BV11" i="44"/>
  <c r="BT11" i="44"/>
  <c r="BS11" i="44"/>
  <c r="BR11" i="44"/>
  <c r="BQ11" i="44"/>
  <c r="BP11" i="44"/>
  <c r="BO11" i="44"/>
  <c r="BN11" i="44"/>
  <c r="BM11" i="44"/>
  <c r="BL11" i="44"/>
  <c r="BK11" i="44"/>
  <c r="BJ11" i="44"/>
  <c r="BC11" i="44"/>
  <c r="K119" i="44" s="1"/>
  <c r="BA11" i="44"/>
  <c r="AZ11" i="44"/>
  <c r="H119" i="44" s="1"/>
  <c r="AY11" i="44"/>
  <c r="AX11" i="44"/>
  <c r="I119" i="44" s="1"/>
  <c r="AT11" i="44"/>
  <c r="AS11" i="44"/>
  <c r="AR11" i="44"/>
  <c r="AQ11" i="44"/>
  <c r="AP11" i="44"/>
  <c r="AO11" i="44"/>
  <c r="AN11" i="44"/>
  <c r="AM11" i="44"/>
  <c r="AL11" i="44"/>
  <c r="AK11" i="44"/>
  <c r="BB11" i="44" s="1"/>
  <c r="J119" i="44" s="1"/>
  <c r="CE10" i="44"/>
  <c r="CD10" i="44"/>
  <c r="CC10" i="44"/>
  <c r="CB10" i="44"/>
  <c r="CA10" i="44"/>
  <c r="BZ10" i="44"/>
  <c r="BY10" i="44"/>
  <c r="BX10" i="44"/>
  <c r="BW10" i="44"/>
  <c r="BV10" i="44"/>
  <c r="BT10" i="44"/>
  <c r="BS10" i="44"/>
  <c r="BR10" i="44"/>
  <c r="BQ10" i="44"/>
  <c r="BP10" i="44"/>
  <c r="BO10" i="44"/>
  <c r="BN10" i="44"/>
  <c r="BM10" i="44"/>
  <c r="BL10" i="44"/>
  <c r="BK10" i="44"/>
  <c r="BJ10" i="44"/>
  <c r="BC10" i="44"/>
  <c r="K118" i="44" s="1"/>
  <c r="AZ10" i="44"/>
  <c r="H118" i="44" s="1"/>
  <c r="AX10" i="44"/>
  <c r="I118" i="44" s="1"/>
  <c r="AT10" i="44"/>
  <c r="AS10" i="44"/>
  <c r="AR10" i="44"/>
  <c r="AQ10" i="44"/>
  <c r="AP10" i="44"/>
  <c r="AO10" i="44"/>
  <c r="BB10" i="44" s="1"/>
  <c r="J118" i="44" s="1"/>
  <c r="AN10" i="44"/>
  <c r="AM10" i="44"/>
  <c r="AL10" i="44"/>
  <c r="AK10" i="44"/>
  <c r="CE9" i="44"/>
  <c r="CD9" i="44"/>
  <c r="CD33" i="44" s="1"/>
  <c r="T95" i="44" s="1"/>
  <c r="CC9" i="44"/>
  <c r="CB9" i="44"/>
  <c r="CB33" i="44" s="1"/>
  <c r="T93" i="44" s="1"/>
  <c r="CA9" i="44"/>
  <c r="BZ9" i="44"/>
  <c r="BZ33" i="44" s="1"/>
  <c r="T91" i="44" s="1"/>
  <c r="K77" i="44" s="1"/>
  <c r="BY9" i="44"/>
  <c r="BX9" i="44"/>
  <c r="BX33" i="44" s="1"/>
  <c r="T89" i="44" s="1"/>
  <c r="I77" i="44" s="1"/>
  <c r="BW9" i="44"/>
  <c r="BV9" i="44"/>
  <c r="BV33" i="44" s="1"/>
  <c r="T87" i="44" s="1"/>
  <c r="G77" i="44" s="1"/>
  <c r="BT9" i="44"/>
  <c r="BS9" i="44"/>
  <c r="BS33" i="44" s="1"/>
  <c r="U95" i="44" s="1"/>
  <c r="BR9" i="44"/>
  <c r="BQ9" i="44"/>
  <c r="BQ33" i="44" s="1"/>
  <c r="U93" i="44" s="1"/>
  <c r="BP9" i="44"/>
  <c r="BO9" i="44"/>
  <c r="BO33" i="44" s="1"/>
  <c r="U91" i="44" s="1"/>
  <c r="K76" i="44" s="1"/>
  <c r="BN9" i="44"/>
  <c r="BM9" i="44"/>
  <c r="BM33" i="44" s="1"/>
  <c r="U89" i="44" s="1"/>
  <c r="I76" i="44" s="1"/>
  <c r="BL9" i="44"/>
  <c r="BK9" i="44"/>
  <c r="BK33" i="44" s="1"/>
  <c r="U87" i="44" s="1"/>
  <c r="G76" i="44" s="1"/>
  <c r="BJ9" i="44"/>
  <c r="BC9" i="44"/>
  <c r="K117" i="44" s="1"/>
  <c r="BA9" i="44"/>
  <c r="AZ9" i="44"/>
  <c r="H117" i="44" s="1"/>
  <c r="AY9" i="44"/>
  <c r="AX9" i="44"/>
  <c r="I117" i="44" s="1"/>
  <c r="AT9" i="44"/>
  <c r="AS9" i="44"/>
  <c r="AR9" i="44"/>
  <c r="AQ9" i="44"/>
  <c r="AP9" i="44"/>
  <c r="AO9" i="44"/>
  <c r="AN9" i="44"/>
  <c r="AM9" i="44"/>
  <c r="AL9" i="44"/>
  <c r="AK9" i="44"/>
  <c r="BB9" i="44" s="1"/>
  <c r="J117" i="44" s="1"/>
  <c r="CE8" i="44"/>
  <c r="CD8" i="44"/>
  <c r="CC8" i="44"/>
  <c r="CB8" i="44"/>
  <c r="CA8" i="44"/>
  <c r="BZ8" i="44"/>
  <c r="BY8" i="44"/>
  <c r="BX8" i="44"/>
  <c r="BW8" i="44"/>
  <c r="BV8" i="44"/>
  <c r="BT8" i="44"/>
  <c r="BS8" i="44"/>
  <c r="BR8" i="44"/>
  <c r="BQ8" i="44"/>
  <c r="BP8" i="44"/>
  <c r="BO8" i="44"/>
  <c r="BN8" i="44"/>
  <c r="BM8" i="44"/>
  <c r="BL8" i="44"/>
  <c r="BK8" i="44"/>
  <c r="BJ8" i="44"/>
  <c r="BC8" i="44"/>
  <c r="K116" i="44" s="1"/>
  <c r="AZ8" i="44"/>
  <c r="H116" i="44" s="1"/>
  <c r="AX8" i="44"/>
  <c r="I116" i="44" s="1"/>
  <c r="AT8" i="44"/>
  <c r="AS8" i="44"/>
  <c r="AR8" i="44"/>
  <c r="AQ8" i="44"/>
  <c r="AP8" i="44"/>
  <c r="AO8" i="44"/>
  <c r="BB8" i="44" s="1"/>
  <c r="J116" i="44" s="1"/>
  <c r="AN8" i="44"/>
  <c r="AM8" i="44"/>
  <c r="AL8" i="44"/>
  <c r="AK8" i="44"/>
  <c r="CE7" i="44"/>
  <c r="CD7" i="44"/>
  <c r="CC7" i="44"/>
  <c r="CB7" i="44"/>
  <c r="CA7" i="44"/>
  <c r="BZ7" i="44"/>
  <c r="BY7" i="44"/>
  <c r="BX7" i="44"/>
  <c r="BW7" i="44"/>
  <c r="BV7" i="44"/>
  <c r="BT7" i="44"/>
  <c r="BS7" i="44"/>
  <c r="BR7" i="44"/>
  <c r="BQ7" i="44"/>
  <c r="BP7" i="44"/>
  <c r="BO7" i="44"/>
  <c r="BN7" i="44"/>
  <c r="BM7" i="44"/>
  <c r="BL7" i="44"/>
  <c r="BK7" i="44"/>
  <c r="BJ7" i="44"/>
  <c r="BC7" i="44"/>
  <c r="K115" i="44" s="1"/>
  <c r="BA7" i="44"/>
  <c r="AZ7" i="44"/>
  <c r="H115" i="44" s="1"/>
  <c r="AY7" i="44"/>
  <c r="AX7" i="44"/>
  <c r="I115" i="44" s="1"/>
  <c r="AT7" i="44"/>
  <c r="AS7" i="44"/>
  <c r="AR7" i="44"/>
  <c r="AQ7" i="44"/>
  <c r="AP7" i="44"/>
  <c r="AO7" i="44"/>
  <c r="AN7" i="44"/>
  <c r="AM7" i="44"/>
  <c r="AL7" i="44"/>
  <c r="AK7" i="44"/>
  <c r="BB7" i="44" s="1"/>
  <c r="J115" i="44" s="1"/>
  <c r="CE6" i="44"/>
  <c r="CD6" i="44"/>
  <c r="CC6" i="44"/>
  <c r="CB6" i="44"/>
  <c r="CA6" i="44"/>
  <c r="BZ6" i="44"/>
  <c r="BY6" i="44"/>
  <c r="BX6" i="44"/>
  <c r="BW6" i="44"/>
  <c r="BV6" i="44"/>
  <c r="BT6" i="44"/>
  <c r="BS6" i="44"/>
  <c r="BR6" i="44"/>
  <c r="BQ6" i="44"/>
  <c r="BP6" i="44"/>
  <c r="BO6" i="44"/>
  <c r="BN6" i="44"/>
  <c r="BM6" i="44"/>
  <c r="BL6" i="44"/>
  <c r="BK6" i="44"/>
  <c r="BJ6" i="44"/>
  <c r="BC6" i="44"/>
  <c r="K114" i="44" s="1"/>
  <c r="AZ6" i="44"/>
  <c r="H114" i="44" s="1"/>
  <c r="AX6" i="44"/>
  <c r="I114" i="44" s="1"/>
  <c r="AT6" i="44"/>
  <c r="AS6" i="44"/>
  <c r="AR6" i="44"/>
  <c r="AQ6" i="44"/>
  <c r="BB6" i="44" s="1"/>
  <c r="J114" i="44" s="1"/>
  <c r="AP6" i="44"/>
  <c r="AO6" i="44"/>
  <c r="AN6" i="44"/>
  <c r="AM6" i="44"/>
  <c r="AL6" i="44"/>
  <c r="AK6" i="44"/>
  <c r="CE5" i="44"/>
  <c r="CD5" i="44"/>
  <c r="CC5" i="44"/>
  <c r="CB5" i="44"/>
  <c r="CA5" i="44"/>
  <c r="BZ5" i="44"/>
  <c r="BY5" i="44"/>
  <c r="BX5" i="44"/>
  <c r="BW5" i="44"/>
  <c r="BV5" i="44"/>
  <c r="BT5" i="44"/>
  <c r="BS5" i="44"/>
  <c r="BR5" i="44"/>
  <c r="BQ5" i="44"/>
  <c r="BP5" i="44"/>
  <c r="BO5" i="44"/>
  <c r="BN5" i="44"/>
  <c r="BM5" i="44"/>
  <c r="BL5" i="44"/>
  <c r="BK5" i="44"/>
  <c r="BJ5" i="44"/>
  <c r="BC5" i="44"/>
  <c r="K113" i="44" s="1"/>
  <c r="BA5" i="44"/>
  <c r="AZ5" i="44"/>
  <c r="H113" i="44" s="1"/>
  <c r="AY5" i="44"/>
  <c r="AX5" i="44"/>
  <c r="I113" i="44" s="1"/>
  <c r="AT5" i="44"/>
  <c r="AS5" i="44"/>
  <c r="AR5" i="44"/>
  <c r="AQ5" i="44"/>
  <c r="AP5" i="44"/>
  <c r="AO5" i="44"/>
  <c r="AN5" i="44"/>
  <c r="AM5" i="44"/>
  <c r="AL5" i="44"/>
  <c r="AK5" i="44"/>
  <c r="BB5" i="44" s="1"/>
  <c r="J113" i="44" s="1"/>
  <c r="CE4" i="44"/>
  <c r="CD4" i="44"/>
  <c r="CC4" i="44"/>
  <c r="CB4" i="44"/>
  <c r="CA4" i="44"/>
  <c r="BZ4" i="44"/>
  <c r="BY4" i="44"/>
  <c r="BX4" i="44"/>
  <c r="BW4" i="44"/>
  <c r="BV4" i="44"/>
  <c r="BT4" i="44"/>
  <c r="BS4" i="44"/>
  <c r="BR4" i="44"/>
  <c r="BQ4" i="44"/>
  <c r="BP4" i="44"/>
  <c r="BO4" i="44"/>
  <c r="BN4" i="44"/>
  <c r="BM4" i="44"/>
  <c r="BL4" i="44"/>
  <c r="BK4" i="44"/>
  <c r="BJ4" i="44"/>
  <c r="BC4" i="44"/>
  <c r="K112" i="44" s="1"/>
  <c r="AZ4" i="44"/>
  <c r="H112" i="44" s="1"/>
  <c r="AX4" i="44"/>
  <c r="I112" i="44" s="1"/>
  <c r="AT4" i="44"/>
  <c r="AS4" i="44"/>
  <c r="AR4" i="44"/>
  <c r="AQ4" i="44"/>
  <c r="AP4" i="44"/>
  <c r="AO4" i="44"/>
  <c r="BB4" i="44" s="1"/>
  <c r="J112" i="44" s="1"/>
  <c r="AN4" i="44"/>
  <c r="AM4" i="44"/>
  <c r="AL4" i="44"/>
  <c r="AK4" i="44"/>
  <c r="CE3" i="44"/>
  <c r="CE29" i="44" s="1"/>
  <c r="CD3" i="44"/>
  <c r="CD32" i="44" s="1"/>
  <c r="R95" i="44" s="1"/>
  <c r="CC3" i="44"/>
  <c r="CC29" i="44" s="1"/>
  <c r="CB3" i="44"/>
  <c r="CB32" i="44" s="1"/>
  <c r="R93" i="44" s="1"/>
  <c r="CA3" i="44"/>
  <c r="CA29" i="44" s="1"/>
  <c r="BZ3" i="44"/>
  <c r="BZ32" i="44" s="1"/>
  <c r="R91" i="44" s="1"/>
  <c r="K75" i="44" s="1"/>
  <c r="BY3" i="44"/>
  <c r="BY29" i="44" s="1"/>
  <c r="BX3" i="44"/>
  <c r="BX29" i="44" s="1"/>
  <c r="BW3" i="44"/>
  <c r="BW29" i="44" s="1"/>
  <c r="BV3" i="44"/>
  <c r="BV32" i="44" s="1"/>
  <c r="R87" i="44" s="1"/>
  <c r="G75" i="44" s="1"/>
  <c r="BT3" i="44"/>
  <c r="BT32" i="44" s="1"/>
  <c r="S96" i="44" s="1"/>
  <c r="BS3" i="44"/>
  <c r="BS32" i="44" s="1"/>
  <c r="S95" i="44" s="1"/>
  <c r="BR3" i="44"/>
  <c r="BR29" i="44" s="1"/>
  <c r="BQ3" i="44"/>
  <c r="BQ30" i="44" s="1"/>
  <c r="BP3" i="44"/>
  <c r="BP29" i="44" s="1"/>
  <c r="BO3" i="44"/>
  <c r="BO32" i="44" s="1"/>
  <c r="S91" i="44" s="1"/>
  <c r="K74" i="44" s="1"/>
  <c r="BN3" i="44"/>
  <c r="BN30" i="44" s="1"/>
  <c r="BM3" i="44"/>
  <c r="BM30" i="44" s="1"/>
  <c r="BL3" i="44"/>
  <c r="BL29" i="44" s="1"/>
  <c r="BK3" i="44"/>
  <c r="BK32" i="44" s="1"/>
  <c r="S87" i="44" s="1"/>
  <c r="G74" i="44" s="1"/>
  <c r="BJ3" i="44"/>
  <c r="BJ30" i="44" s="1"/>
  <c r="BC3" i="44"/>
  <c r="K111" i="44" s="1"/>
  <c r="BA3" i="44"/>
  <c r="AZ3" i="44"/>
  <c r="H111" i="44" s="1"/>
  <c r="AY3" i="44"/>
  <c r="AX3" i="44"/>
  <c r="I111" i="44" s="1"/>
  <c r="AT3" i="44"/>
  <c r="AS3" i="44"/>
  <c r="AR3" i="44"/>
  <c r="AQ3" i="44"/>
  <c r="AP3" i="44"/>
  <c r="AO3" i="44"/>
  <c r="AN3" i="44"/>
  <c r="AM3" i="44"/>
  <c r="AL3" i="44"/>
  <c r="AK3" i="44"/>
  <c r="BB3" i="44" s="1"/>
  <c r="J111" i="44" s="1"/>
  <c r="B45" i="43"/>
  <c r="B44" i="43"/>
  <c r="B43" i="43"/>
  <c r="AH30" i="43"/>
  <c r="AG30" i="43"/>
  <c r="AF30" i="43"/>
  <c r="AE30" i="43"/>
  <c r="AD30" i="43"/>
  <c r="AC30" i="43"/>
  <c r="AB30" i="43"/>
  <c r="AA30" i="43"/>
  <c r="Z30" i="43"/>
  <c r="Y30" i="43"/>
  <c r="R30" i="43"/>
  <c r="Q30" i="43"/>
  <c r="P30" i="43"/>
  <c r="O30" i="43"/>
  <c r="N30" i="43"/>
  <c r="M30" i="43"/>
  <c r="L30" i="43"/>
  <c r="K30" i="43"/>
  <c r="J30" i="43"/>
  <c r="I30" i="43"/>
  <c r="H30" i="43"/>
  <c r="AH29" i="43"/>
  <c r="AG29" i="43"/>
  <c r="AF29" i="43"/>
  <c r="AE29" i="43"/>
  <c r="AD29" i="43"/>
  <c r="AC29" i="43"/>
  <c r="AB29" i="43"/>
  <c r="AA29" i="43"/>
  <c r="Z29" i="43"/>
  <c r="Y29" i="43"/>
  <c r="R29" i="43"/>
  <c r="Q29" i="43"/>
  <c r="P29" i="43"/>
  <c r="O29" i="43"/>
  <c r="N29" i="43"/>
  <c r="M29" i="43"/>
  <c r="L29" i="43"/>
  <c r="K29" i="43"/>
  <c r="J29" i="43"/>
  <c r="I29" i="43"/>
  <c r="H29" i="43"/>
  <c r="AH28" i="43"/>
  <c r="AG28" i="43"/>
  <c r="AF28" i="43"/>
  <c r="AE28" i="43"/>
  <c r="AD28" i="43"/>
  <c r="AC28" i="43"/>
  <c r="AB28" i="43"/>
  <c r="AA28" i="43"/>
  <c r="Z28" i="43"/>
  <c r="Y28" i="43"/>
  <c r="R28" i="43"/>
  <c r="Q28" i="43"/>
  <c r="P28" i="43"/>
  <c r="O28" i="43"/>
  <c r="N28" i="43"/>
  <c r="M28" i="43"/>
  <c r="L28" i="43"/>
  <c r="K28" i="43"/>
  <c r="J28" i="43"/>
  <c r="I28" i="43"/>
  <c r="H28" i="43"/>
  <c r="CE27" i="43"/>
  <c r="CD27" i="43"/>
  <c r="CC27" i="43"/>
  <c r="CB27" i="43"/>
  <c r="CA27" i="43"/>
  <c r="BZ27" i="43"/>
  <c r="BY27" i="43"/>
  <c r="BX27" i="43"/>
  <c r="BW27" i="43"/>
  <c r="BV27" i="43"/>
  <c r="BT27" i="43"/>
  <c r="BS27" i="43"/>
  <c r="BR27" i="43"/>
  <c r="BQ27" i="43"/>
  <c r="BP27" i="43"/>
  <c r="BO27" i="43"/>
  <c r="BN27" i="43"/>
  <c r="BM27" i="43"/>
  <c r="BL27" i="43"/>
  <c r="BK27" i="43"/>
  <c r="BJ27" i="43"/>
  <c r="BC27" i="43"/>
  <c r="K135" i="43" s="1"/>
  <c r="AZ27" i="43"/>
  <c r="AX27" i="43"/>
  <c r="AT27" i="43"/>
  <c r="AS27" i="43"/>
  <c r="AR27" i="43"/>
  <c r="AQ27" i="43"/>
  <c r="AP27" i="43"/>
  <c r="AO27" i="43"/>
  <c r="AN27" i="43"/>
  <c r="AM27" i="43"/>
  <c r="AL27" i="43"/>
  <c r="AK27" i="43"/>
  <c r="CE26" i="43"/>
  <c r="CD26" i="43"/>
  <c r="CC26" i="43"/>
  <c r="CB26" i="43"/>
  <c r="CA26" i="43"/>
  <c r="BZ26" i="43"/>
  <c r="BY26" i="43"/>
  <c r="BX26" i="43"/>
  <c r="BW26" i="43"/>
  <c r="BV26" i="43"/>
  <c r="BT26" i="43"/>
  <c r="BS26" i="43"/>
  <c r="BR26" i="43"/>
  <c r="BQ26" i="43"/>
  <c r="BP26" i="43"/>
  <c r="BO26" i="43"/>
  <c r="BN26" i="43"/>
  <c r="BM26" i="43"/>
  <c r="BL26" i="43"/>
  <c r="BK26" i="43"/>
  <c r="BJ26" i="43"/>
  <c r="BC26" i="43"/>
  <c r="K134" i="43" s="1"/>
  <c r="AZ26" i="43"/>
  <c r="AX26" i="43"/>
  <c r="AT26" i="43"/>
  <c r="AS26" i="43"/>
  <c r="AR26" i="43"/>
  <c r="AQ26" i="43"/>
  <c r="AP26" i="43"/>
  <c r="AO26" i="43"/>
  <c r="AN26" i="43"/>
  <c r="AM26" i="43"/>
  <c r="AL26" i="43"/>
  <c r="AK26" i="43"/>
  <c r="CE25" i="43"/>
  <c r="CD25" i="43"/>
  <c r="CC25" i="43"/>
  <c r="CB25" i="43"/>
  <c r="CA25" i="43"/>
  <c r="BZ25" i="43"/>
  <c r="BY25" i="43"/>
  <c r="BX25" i="43"/>
  <c r="BW25" i="43"/>
  <c r="BV25" i="43"/>
  <c r="BT25" i="43"/>
  <c r="BS25" i="43"/>
  <c r="BR25" i="43"/>
  <c r="BQ25" i="43"/>
  <c r="BP25" i="43"/>
  <c r="BO25" i="43"/>
  <c r="BN25" i="43"/>
  <c r="BM25" i="43"/>
  <c r="BL25" i="43"/>
  <c r="BK25" i="43"/>
  <c r="BJ25" i="43"/>
  <c r="BC25" i="43"/>
  <c r="K133" i="43" s="1"/>
  <c r="AZ25" i="43"/>
  <c r="AX25" i="43"/>
  <c r="AT25" i="43"/>
  <c r="AS25" i="43"/>
  <c r="AR25" i="43"/>
  <c r="AQ25" i="43"/>
  <c r="AP25" i="43"/>
  <c r="AO25" i="43"/>
  <c r="AN25" i="43"/>
  <c r="AM25" i="43"/>
  <c r="AL25" i="43"/>
  <c r="AK25" i="43"/>
  <c r="CE24" i="43"/>
  <c r="CD24" i="43"/>
  <c r="CC24" i="43"/>
  <c r="CB24" i="43"/>
  <c r="CA24" i="43"/>
  <c r="BZ24" i="43"/>
  <c r="BY24" i="43"/>
  <c r="BX24" i="43"/>
  <c r="BW24" i="43"/>
  <c r="BV24" i="43"/>
  <c r="BT24" i="43"/>
  <c r="BS24" i="43"/>
  <c r="BR24" i="43"/>
  <c r="BQ24" i="43"/>
  <c r="BP24" i="43"/>
  <c r="BO24" i="43"/>
  <c r="BN24" i="43"/>
  <c r="BM24" i="43"/>
  <c r="BL24" i="43"/>
  <c r="BK24" i="43"/>
  <c r="BJ24" i="43"/>
  <c r="BC24" i="43"/>
  <c r="K132" i="43" s="1"/>
  <c r="AZ24" i="43"/>
  <c r="AX24" i="43"/>
  <c r="AT24" i="43"/>
  <c r="AS24" i="43"/>
  <c r="AR24" i="43"/>
  <c r="AQ24" i="43"/>
  <c r="AP24" i="43"/>
  <c r="AO24" i="43"/>
  <c r="AN24" i="43"/>
  <c r="AM24" i="43"/>
  <c r="AL24" i="43"/>
  <c r="AK24" i="43"/>
  <c r="CE23" i="43"/>
  <c r="CD23" i="43"/>
  <c r="CC23" i="43"/>
  <c r="CB23" i="43"/>
  <c r="CA23" i="43"/>
  <c r="BZ23" i="43"/>
  <c r="BY23" i="43"/>
  <c r="BX23" i="43"/>
  <c r="BW23" i="43"/>
  <c r="BV23" i="43"/>
  <c r="BT23" i="43"/>
  <c r="BS23" i="43"/>
  <c r="BR23" i="43"/>
  <c r="BQ23" i="43"/>
  <c r="BP23" i="43"/>
  <c r="BO23" i="43"/>
  <c r="BN23" i="43"/>
  <c r="BM23" i="43"/>
  <c r="BL23" i="43"/>
  <c r="BK23" i="43"/>
  <c r="BJ23" i="43"/>
  <c r="BC23" i="43"/>
  <c r="K131" i="43" s="1"/>
  <c r="AZ23" i="43"/>
  <c r="AX23" i="43"/>
  <c r="AT23" i="43"/>
  <c r="AS23" i="43"/>
  <c r="AR23" i="43"/>
  <c r="AQ23" i="43"/>
  <c r="AP23" i="43"/>
  <c r="AO23" i="43"/>
  <c r="AN23" i="43"/>
  <c r="AM23" i="43"/>
  <c r="AL23" i="43"/>
  <c r="AK23" i="43"/>
  <c r="CE22" i="43"/>
  <c r="CD22" i="43"/>
  <c r="CC22" i="43"/>
  <c r="CB22" i="43"/>
  <c r="CA22" i="43"/>
  <c r="BZ22" i="43"/>
  <c r="BY22" i="43"/>
  <c r="BX22" i="43"/>
  <c r="BW22" i="43"/>
  <c r="BV22" i="43"/>
  <c r="BT22" i="43"/>
  <c r="BS22" i="43"/>
  <c r="BR22" i="43"/>
  <c r="BQ22" i="43"/>
  <c r="BP22" i="43"/>
  <c r="BO22" i="43"/>
  <c r="BN22" i="43"/>
  <c r="BM22" i="43"/>
  <c r="BL22" i="43"/>
  <c r="BK22" i="43"/>
  <c r="BJ22" i="43"/>
  <c r="BC22" i="43"/>
  <c r="K130" i="43" s="1"/>
  <c r="AZ22" i="43"/>
  <c r="AX22" i="43"/>
  <c r="AT22" i="43"/>
  <c r="AS22" i="43"/>
  <c r="AR22" i="43"/>
  <c r="AQ22" i="43"/>
  <c r="AP22" i="43"/>
  <c r="AO22" i="43"/>
  <c r="AN22" i="43"/>
  <c r="AM22" i="43"/>
  <c r="AL22" i="43"/>
  <c r="AK22" i="43"/>
  <c r="CE21" i="43"/>
  <c r="CD21" i="43"/>
  <c r="CC21" i="43"/>
  <c r="CB21" i="43"/>
  <c r="CA21" i="43"/>
  <c r="BZ21" i="43"/>
  <c r="BY21" i="43"/>
  <c r="BX21" i="43"/>
  <c r="BW21" i="43"/>
  <c r="BV21" i="43"/>
  <c r="BT21" i="43"/>
  <c r="BS21" i="43"/>
  <c r="BR21" i="43"/>
  <c r="BQ21" i="43"/>
  <c r="BP21" i="43"/>
  <c r="BO21" i="43"/>
  <c r="BN21" i="43"/>
  <c r="BM21" i="43"/>
  <c r="BL21" i="43"/>
  <c r="BK21" i="43"/>
  <c r="BJ21" i="43"/>
  <c r="BC21" i="43"/>
  <c r="K129" i="43" s="1"/>
  <c r="AZ21" i="43"/>
  <c r="AX21" i="43"/>
  <c r="AT21" i="43"/>
  <c r="AS21" i="43"/>
  <c r="AR21" i="43"/>
  <c r="AQ21" i="43"/>
  <c r="AP21" i="43"/>
  <c r="AO21" i="43"/>
  <c r="AN21" i="43"/>
  <c r="AM21" i="43"/>
  <c r="AL21" i="43"/>
  <c r="AK21" i="43"/>
  <c r="CE20" i="43"/>
  <c r="CD20" i="43"/>
  <c r="CC20" i="43"/>
  <c r="CB20" i="43"/>
  <c r="CA20" i="43"/>
  <c r="BZ20" i="43"/>
  <c r="BY20" i="43"/>
  <c r="BX20" i="43"/>
  <c r="BW20" i="43"/>
  <c r="BV20" i="43"/>
  <c r="BT20" i="43"/>
  <c r="BS20" i="43"/>
  <c r="BR20" i="43"/>
  <c r="BQ20" i="43"/>
  <c r="BP20" i="43"/>
  <c r="BO20" i="43"/>
  <c r="BN20" i="43"/>
  <c r="BM20" i="43"/>
  <c r="BL20" i="43"/>
  <c r="BK20" i="43"/>
  <c r="BJ20" i="43"/>
  <c r="BC20" i="43"/>
  <c r="K128" i="43" s="1"/>
  <c r="AZ20" i="43"/>
  <c r="AX20" i="43"/>
  <c r="AT20" i="43"/>
  <c r="AS20" i="43"/>
  <c r="AR20" i="43"/>
  <c r="AQ20" i="43"/>
  <c r="AP20" i="43"/>
  <c r="AO20" i="43"/>
  <c r="AN20" i="43"/>
  <c r="AM20" i="43"/>
  <c r="AL20" i="43"/>
  <c r="AK20" i="43"/>
  <c r="CE19" i="43"/>
  <c r="CD19" i="43"/>
  <c r="CC19" i="43"/>
  <c r="CB19" i="43"/>
  <c r="CA19" i="43"/>
  <c r="BZ19" i="43"/>
  <c r="BY19" i="43"/>
  <c r="BX19" i="43"/>
  <c r="BW19" i="43"/>
  <c r="BV19" i="43"/>
  <c r="BT19" i="43"/>
  <c r="BS19" i="43"/>
  <c r="BR19" i="43"/>
  <c r="BQ19" i="43"/>
  <c r="BP19" i="43"/>
  <c r="BO19" i="43"/>
  <c r="BN19" i="43"/>
  <c r="BM19" i="43"/>
  <c r="BL19" i="43"/>
  <c r="BK19" i="43"/>
  <c r="BJ19" i="43"/>
  <c r="BC19" i="43"/>
  <c r="K127" i="43" s="1"/>
  <c r="AZ19" i="43"/>
  <c r="AX19" i="43"/>
  <c r="AT19" i="43"/>
  <c r="AS19" i="43"/>
  <c r="AR19" i="43"/>
  <c r="AQ19" i="43"/>
  <c r="AP19" i="43"/>
  <c r="AO19" i="43"/>
  <c r="AN19" i="43"/>
  <c r="AM19" i="43"/>
  <c r="AL19" i="43"/>
  <c r="AK19" i="43"/>
  <c r="CE18" i="43"/>
  <c r="CD18" i="43"/>
  <c r="CC18" i="43"/>
  <c r="CB18" i="43"/>
  <c r="CA18" i="43"/>
  <c r="BZ18" i="43"/>
  <c r="BY18" i="43"/>
  <c r="BX18" i="43"/>
  <c r="BW18" i="43"/>
  <c r="BV18" i="43"/>
  <c r="BT18" i="43"/>
  <c r="BS18" i="43"/>
  <c r="BR18" i="43"/>
  <c r="BQ18" i="43"/>
  <c r="BP18" i="43"/>
  <c r="BO18" i="43"/>
  <c r="BN18" i="43"/>
  <c r="BM18" i="43"/>
  <c r="BL18" i="43"/>
  <c r="BK18" i="43"/>
  <c r="BJ18" i="43"/>
  <c r="BC18" i="43"/>
  <c r="K126" i="43" s="1"/>
  <c r="AZ18" i="43"/>
  <c r="AX18" i="43"/>
  <c r="AT18" i="43"/>
  <c r="AS18" i="43"/>
  <c r="AR18" i="43"/>
  <c r="AQ18" i="43"/>
  <c r="AP18" i="43"/>
  <c r="AO18" i="43"/>
  <c r="AN18" i="43"/>
  <c r="AM18" i="43"/>
  <c r="AL18" i="43"/>
  <c r="AK18" i="43"/>
  <c r="CE17" i="43"/>
  <c r="CD17" i="43"/>
  <c r="CC17" i="43"/>
  <c r="CB17" i="43"/>
  <c r="CA17" i="43"/>
  <c r="BZ17" i="43"/>
  <c r="BY17" i="43"/>
  <c r="BX17" i="43"/>
  <c r="BW17" i="43"/>
  <c r="BV17" i="43"/>
  <c r="BT17" i="43"/>
  <c r="BS17" i="43"/>
  <c r="BR17" i="43"/>
  <c r="BQ17" i="43"/>
  <c r="BP17" i="43"/>
  <c r="BO17" i="43"/>
  <c r="BN17" i="43"/>
  <c r="BM17" i="43"/>
  <c r="BL17" i="43"/>
  <c r="BK17" i="43"/>
  <c r="BJ17" i="43"/>
  <c r="BC17" i="43"/>
  <c r="K125" i="43" s="1"/>
  <c r="AZ17" i="43"/>
  <c r="AX17" i="43"/>
  <c r="AT17" i="43"/>
  <c r="AS17" i="43"/>
  <c r="AR17" i="43"/>
  <c r="AQ17" i="43"/>
  <c r="AP17" i="43"/>
  <c r="AO17" i="43"/>
  <c r="AN17" i="43"/>
  <c r="AM17" i="43"/>
  <c r="AL17" i="43"/>
  <c r="AK17" i="43"/>
  <c r="CE16" i="43"/>
  <c r="CD16" i="43"/>
  <c r="CC16" i="43"/>
  <c r="CB16" i="43"/>
  <c r="CA16" i="43"/>
  <c r="BZ16" i="43"/>
  <c r="BY16" i="43"/>
  <c r="BX16" i="43"/>
  <c r="BW16" i="43"/>
  <c r="BV16" i="43"/>
  <c r="BT16" i="43"/>
  <c r="BS16" i="43"/>
  <c r="BR16" i="43"/>
  <c r="BQ16" i="43"/>
  <c r="BP16" i="43"/>
  <c r="BO16" i="43"/>
  <c r="BN16" i="43"/>
  <c r="BM16" i="43"/>
  <c r="BL16" i="43"/>
  <c r="BK16" i="43"/>
  <c r="BJ16" i="43"/>
  <c r="BC16" i="43"/>
  <c r="K124" i="43" s="1"/>
  <c r="AZ16" i="43"/>
  <c r="AX16" i="43"/>
  <c r="AT16" i="43"/>
  <c r="AS16" i="43"/>
  <c r="AR16" i="43"/>
  <c r="AQ16" i="43"/>
  <c r="AP16" i="43"/>
  <c r="AO16" i="43"/>
  <c r="AN16" i="43"/>
  <c r="AM16" i="43"/>
  <c r="AL16" i="43"/>
  <c r="AK16" i="43"/>
  <c r="CE15" i="43"/>
  <c r="CD15" i="43"/>
  <c r="CC15" i="43"/>
  <c r="CB15" i="43"/>
  <c r="CA15" i="43"/>
  <c r="BZ15" i="43"/>
  <c r="BY15" i="43"/>
  <c r="BX15" i="43"/>
  <c r="BW15" i="43"/>
  <c r="BV15" i="43"/>
  <c r="BT15" i="43"/>
  <c r="BS15" i="43"/>
  <c r="BR15" i="43"/>
  <c r="BQ15" i="43"/>
  <c r="BP15" i="43"/>
  <c r="BO15" i="43"/>
  <c r="BN15" i="43"/>
  <c r="BM15" i="43"/>
  <c r="BL15" i="43"/>
  <c r="BK15" i="43"/>
  <c r="BJ15" i="43"/>
  <c r="BC15" i="43"/>
  <c r="K123" i="43" s="1"/>
  <c r="AZ15" i="43"/>
  <c r="AX15" i="43"/>
  <c r="AT15" i="43"/>
  <c r="AS15" i="43"/>
  <c r="AR15" i="43"/>
  <c r="AQ15" i="43"/>
  <c r="AP15" i="43"/>
  <c r="AO15" i="43"/>
  <c r="AN15" i="43"/>
  <c r="AM15" i="43"/>
  <c r="AL15" i="43"/>
  <c r="AK15" i="43"/>
  <c r="CE14" i="43"/>
  <c r="CD14" i="43"/>
  <c r="CC14" i="43"/>
  <c r="CB14" i="43"/>
  <c r="CA14" i="43"/>
  <c r="BZ14" i="43"/>
  <c r="BY14" i="43"/>
  <c r="BX14" i="43"/>
  <c r="BW14" i="43"/>
  <c r="BV14" i="43"/>
  <c r="BT14" i="43"/>
  <c r="BS14" i="43"/>
  <c r="BR14" i="43"/>
  <c r="BQ14" i="43"/>
  <c r="BP14" i="43"/>
  <c r="BO14" i="43"/>
  <c r="BN14" i="43"/>
  <c r="BM14" i="43"/>
  <c r="BL14" i="43"/>
  <c r="BK14" i="43"/>
  <c r="BJ14" i="43"/>
  <c r="BC14" i="43"/>
  <c r="K122" i="43" s="1"/>
  <c r="AZ14" i="43"/>
  <c r="AX14" i="43"/>
  <c r="AT14" i="43"/>
  <c r="AS14" i="43"/>
  <c r="AR14" i="43"/>
  <c r="AQ14" i="43"/>
  <c r="AP14" i="43"/>
  <c r="AO14" i="43"/>
  <c r="AN14" i="43"/>
  <c r="AM14" i="43"/>
  <c r="AL14" i="43"/>
  <c r="AK14" i="43"/>
  <c r="CE13" i="43"/>
  <c r="CD13" i="43"/>
  <c r="CC13" i="43"/>
  <c r="CB13" i="43"/>
  <c r="CA13" i="43"/>
  <c r="BZ13" i="43"/>
  <c r="BY13" i="43"/>
  <c r="BX13" i="43"/>
  <c r="BW13" i="43"/>
  <c r="BV13" i="43"/>
  <c r="BT13" i="43"/>
  <c r="BS13" i="43"/>
  <c r="BR13" i="43"/>
  <c r="BQ13" i="43"/>
  <c r="BP13" i="43"/>
  <c r="BO13" i="43"/>
  <c r="BN13" i="43"/>
  <c r="BM13" i="43"/>
  <c r="BL13" i="43"/>
  <c r="BK13" i="43"/>
  <c r="BJ13" i="43"/>
  <c r="BC13" i="43"/>
  <c r="K121" i="43" s="1"/>
  <c r="AZ13" i="43"/>
  <c r="AX13" i="43"/>
  <c r="AT13" i="43"/>
  <c r="AS13" i="43"/>
  <c r="AR13" i="43"/>
  <c r="AQ13" i="43"/>
  <c r="AP13" i="43"/>
  <c r="AO13" i="43"/>
  <c r="AN13" i="43"/>
  <c r="AM13" i="43"/>
  <c r="AL13" i="43"/>
  <c r="AK13" i="43"/>
  <c r="CE12" i="43"/>
  <c r="CD12" i="43"/>
  <c r="CC12" i="43"/>
  <c r="CB12" i="43"/>
  <c r="CA12" i="43"/>
  <c r="BZ12" i="43"/>
  <c r="BY12" i="43"/>
  <c r="BX12" i="43"/>
  <c r="BW12" i="43"/>
  <c r="BV12" i="43"/>
  <c r="BT12" i="43"/>
  <c r="BS12" i="43"/>
  <c r="BR12" i="43"/>
  <c r="BQ12" i="43"/>
  <c r="BP12" i="43"/>
  <c r="BO12" i="43"/>
  <c r="BN12" i="43"/>
  <c r="BM12" i="43"/>
  <c r="BL12" i="43"/>
  <c r="BK12" i="43"/>
  <c r="BJ12" i="43"/>
  <c r="BC12" i="43"/>
  <c r="K120" i="43" s="1"/>
  <c r="AZ12" i="43"/>
  <c r="AX12" i="43"/>
  <c r="AT12" i="43"/>
  <c r="AS12" i="43"/>
  <c r="AR12" i="43"/>
  <c r="AQ12" i="43"/>
  <c r="AP12" i="43"/>
  <c r="AO12" i="43"/>
  <c r="AN12" i="43"/>
  <c r="AM12" i="43"/>
  <c r="AL12" i="43"/>
  <c r="AK12" i="43"/>
  <c r="CE11" i="43"/>
  <c r="CD11" i="43"/>
  <c r="CC11" i="43"/>
  <c r="CB11" i="43"/>
  <c r="CA11" i="43"/>
  <c r="BZ11" i="43"/>
  <c r="BY11" i="43"/>
  <c r="BX11" i="43"/>
  <c r="BW11" i="43"/>
  <c r="BV11" i="43"/>
  <c r="BT11" i="43"/>
  <c r="BS11" i="43"/>
  <c r="BR11" i="43"/>
  <c r="BQ11" i="43"/>
  <c r="BP11" i="43"/>
  <c r="BO11" i="43"/>
  <c r="BN11" i="43"/>
  <c r="BM11" i="43"/>
  <c r="BL11" i="43"/>
  <c r="BK11" i="43"/>
  <c r="BJ11" i="43"/>
  <c r="BC11" i="43"/>
  <c r="K119" i="43" s="1"/>
  <c r="AZ11" i="43"/>
  <c r="AX11" i="43"/>
  <c r="AT11" i="43"/>
  <c r="AS11" i="43"/>
  <c r="AR11" i="43"/>
  <c r="AQ11" i="43"/>
  <c r="AP11" i="43"/>
  <c r="AO11" i="43"/>
  <c r="AN11" i="43"/>
  <c r="AM11" i="43"/>
  <c r="AL11" i="43"/>
  <c r="AK11" i="43"/>
  <c r="CE10" i="43"/>
  <c r="CD10" i="43"/>
  <c r="CC10" i="43"/>
  <c r="CB10" i="43"/>
  <c r="CA10" i="43"/>
  <c r="BZ10" i="43"/>
  <c r="BY10" i="43"/>
  <c r="BX10" i="43"/>
  <c r="BW10" i="43"/>
  <c r="BV10" i="43"/>
  <c r="BT10" i="43"/>
  <c r="BS10" i="43"/>
  <c r="BR10" i="43"/>
  <c r="BQ10" i="43"/>
  <c r="BP10" i="43"/>
  <c r="BO10" i="43"/>
  <c r="BN10" i="43"/>
  <c r="BM10" i="43"/>
  <c r="BL10" i="43"/>
  <c r="BK10" i="43"/>
  <c r="BJ10" i="43"/>
  <c r="BC10" i="43"/>
  <c r="K118" i="43" s="1"/>
  <c r="AZ10" i="43"/>
  <c r="AX10" i="43"/>
  <c r="AT10" i="43"/>
  <c r="AS10" i="43"/>
  <c r="AR10" i="43"/>
  <c r="AQ10" i="43"/>
  <c r="AP10" i="43"/>
  <c r="AO10" i="43"/>
  <c r="AN10" i="43"/>
  <c r="AM10" i="43"/>
  <c r="AL10" i="43"/>
  <c r="AK10" i="43"/>
  <c r="CE9" i="43"/>
  <c r="CE33" i="43" s="1"/>
  <c r="T96" i="43" s="1"/>
  <c r="CD9" i="43"/>
  <c r="CD33" i="43" s="1"/>
  <c r="T95" i="43" s="1"/>
  <c r="CC9" i="43"/>
  <c r="CC33" i="43" s="1"/>
  <c r="T94" i="43" s="1"/>
  <c r="CB9" i="43"/>
  <c r="CB33" i="43" s="1"/>
  <c r="T93" i="43" s="1"/>
  <c r="CA9" i="43"/>
  <c r="CA33" i="43" s="1"/>
  <c r="T92" i="43" s="1"/>
  <c r="BZ9" i="43"/>
  <c r="BZ33" i="43" s="1"/>
  <c r="T91" i="43" s="1"/>
  <c r="K77" i="43" s="1"/>
  <c r="BY9" i="43"/>
  <c r="BY33" i="43" s="1"/>
  <c r="T90" i="43" s="1"/>
  <c r="J77" i="43" s="1"/>
  <c r="BX9" i="43"/>
  <c r="BX33" i="43" s="1"/>
  <c r="T89" i="43" s="1"/>
  <c r="I77" i="43" s="1"/>
  <c r="BW9" i="43"/>
  <c r="BW33" i="43" s="1"/>
  <c r="T88" i="43" s="1"/>
  <c r="H77" i="43" s="1"/>
  <c r="BV9" i="43"/>
  <c r="BV33" i="43" s="1"/>
  <c r="T87" i="43" s="1"/>
  <c r="G77" i="43" s="1"/>
  <c r="BT9" i="43"/>
  <c r="BT33" i="43" s="1"/>
  <c r="U96" i="43" s="1"/>
  <c r="BS9" i="43"/>
  <c r="BS33" i="43" s="1"/>
  <c r="U95" i="43" s="1"/>
  <c r="BR9" i="43"/>
  <c r="BR33" i="43" s="1"/>
  <c r="U94" i="43" s="1"/>
  <c r="BQ9" i="43"/>
  <c r="BQ33" i="43" s="1"/>
  <c r="U93" i="43" s="1"/>
  <c r="BP9" i="43"/>
  <c r="BP33" i="43" s="1"/>
  <c r="U92" i="43" s="1"/>
  <c r="BO9" i="43"/>
  <c r="BO33" i="43" s="1"/>
  <c r="U91" i="43" s="1"/>
  <c r="K76" i="43" s="1"/>
  <c r="BN9" i="43"/>
  <c r="BN33" i="43" s="1"/>
  <c r="U90" i="43" s="1"/>
  <c r="J76" i="43" s="1"/>
  <c r="BM9" i="43"/>
  <c r="BM33" i="43" s="1"/>
  <c r="U89" i="43" s="1"/>
  <c r="I76" i="43" s="1"/>
  <c r="BL9" i="43"/>
  <c r="BL33" i="43" s="1"/>
  <c r="U88" i="43" s="1"/>
  <c r="H76" i="43" s="1"/>
  <c r="BK9" i="43"/>
  <c r="BK33" i="43" s="1"/>
  <c r="U87" i="43" s="1"/>
  <c r="G76" i="43" s="1"/>
  <c r="BJ9" i="43"/>
  <c r="BJ33" i="43" s="1"/>
  <c r="U86" i="43" s="1"/>
  <c r="F76" i="43" s="1"/>
  <c r="BC9" i="43"/>
  <c r="K117" i="43" s="1"/>
  <c r="AZ9" i="43"/>
  <c r="AX9" i="43"/>
  <c r="AT9" i="43"/>
  <c r="AS9" i="43"/>
  <c r="AR9" i="43"/>
  <c r="AQ9" i="43"/>
  <c r="AP9" i="43"/>
  <c r="AO9" i="43"/>
  <c r="AN9" i="43"/>
  <c r="AM9" i="43"/>
  <c r="AL9" i="43"/>
  <c r="AK9" i="43"/>
  <c r="CE8" i="43"/>
  <c r="CD8" i="43"/>
  <c r="CC8" i="43"/>
  <c r="CB8" i="43"/>
  <c r="CA8" i="43"/>
  <c r="BZ8" i="43"/>
  <c r="BY8" i="43"/>
  <c r="BX8" i="43"/>
  <c r="BW8" i="43"/>
  <c r="BV8" i="43"/>
  <c r="BT8" i="43"/>
  <c r="BS8" i="43"/>
  <c r="BR8" i="43"/>
  <c r="BQ8" i="43"/>
  <c r="BP8" i="43"/>
  <c r="BO8" i="43"/>
  <c r="BN8" i="43"/>
  <c r="BM8" i="43"/>
  <c r="BL8" i="43"/>
  <c r="BK8" i="43"/>
  <c r="BJ8" i="43"/>
  <c r="BC8" i="43"/>
  <c r="K116" i="43" s="1"/>
  <c r="AZ8" i="43"/>
  <c r="AX8" i="43"/>
  <c r="AT8" i="43"/>
  <c r="AS8" i="43"/>
  <c r="AR8" i="43"/>
  <c r="AQ8" i="43"/>
  <c r="AP8" i="43"/>
  <c r="AO8" i="43"/>
  <c r="AN8" i="43"/>
  <c r="AM8" i="43"/>
  <c r="AL8" i="43"/>
  <c r="AK8" i="43"/>
  <c r="CE7" i="43"/>
  <c r="CD7" i="43"/>
  <c r="CC7" i="43"/>
  <c r="CB7" i="43"/>
  <c r="CA7" i="43"/>
  <c r="BZ7" i="43"/>
  <c r="BY7" i="43"/>
  <c r="BX7" i="43"/>
  <c r="BW7" i="43"/>
  <c r="BV7" i="43"/>
  <c r="BT7" i="43"/>
  <c r="BS7" i="43"/>
  <c r="BR7" i="43"/>
  <c r="BQ7" i="43"/>
  <c r="BP7" i="43"/>
  <c r="BO7" i="43"/>
  <c r="BN7" i="43"/>
  <c r="BM7" i="43"/>
  <c r="BL7" i="43"/>
  <c r="BK7" i="43"/>
  <c r="BJ7" i="43"/>
  <c r="BC7" i="43"/>
  <c r="K115" i="43" s="1"/>
  <c r="AZ7" i="43"/>
  <c r="AX7" i="43"/>
  <c r="AT7" i="43"/>
  <c r="AS7" i="43"/>
  <c r="AR7" i="43"/>
  <c r="AQ7" i="43"/>
  <c r="AP7" i="43"/>
  <c r="AO7" i="43"/>
  <c r="AN7" i="43"/>
  <c r="AM7" i="43"/>
  <c r="AL7" i="43"/>
  <c r="AK7" i="43"/>
  <c r="CE6" i="43"/>
  <c r="CD6" i="43"/>
  <c r="CC6" i="43"/>
  <c r="CB6" i="43"/>
  <c r="CA6" i="43"/>
  <c r="BZ6" i="43"/>
  <c r="BY6" i="43"/>
  <c r="BX6" i="43"/>
  <c r="BW6" i="43"/>
  <c r="BV6" i="43"/>
  <c r="BT6" i="43"/>
  <c r="BS6" i="43"/>
  <c r="BR6" i="43"/>
  <c r="BQ6" i="43"/>
  <c r="BP6" i="43"/>
  <c r="BO6" i="43"/>
  <c r="BN6" i="43"/>
  <c r="BM6" i="43"/>
  <c r="BL6" i="43"/>
  <c r="BK6" i="43"/>
  <c r="BJ6" i="43"/>
  <c r="BC6" i="43"/>
  <c r="K114" i="43" s="1"/>
  <c r="AZ6" i="43"/>
  <c r="AX6" i="43"/>
  <c r="AT6" i="43"/>
  <c r="AS6" i="43"/>
  <c r="AR6" i="43"/>
  <c r="AQ6" i="43"/>
  <c r="AP6" i="43"/>
  <c r="AO6" i="43"/>
  <c r="AN6" i="43"/>
  <c r="AM6" i="43"/>
  <c r="AL6" i="43"/>
  <c r="AK6" i="43"/>
  <c r="CE5" i="43"/>
  <c r="CD5" i="43"/>
  <c r="CC5" i="43"/>
  <c r="CB5" i="43"/>
  <c r="CA5" i="43"/>
  <c r="BZ5" i="43"/>
  <c r="BY5" i="43"/>
  <c r="BX5" i="43"/>
  <c r="BW5" i="43"/>
  <c r="BV5" i="43"/>
  <c r="BT5" i="43"/>
  <c r="BS5" i="43"/>
  <c r="BR5" i="43"/>
  <c r="BQ5" i="43"/>
  <c r="BP5" i="43"/>
  <c r="BO5" i="43"/>
  <c r="BN5" i="43"/>
  <c r="BM5" i="43"/>
  <c r="BL5" i="43"/>
  <c r="BK5" i="43"/>
  <c r="BJ5" i="43"/>
  <c r="BC5" i="43"/>
  <c r="K113" i="43" s="1"/>
  <c r="AZ5" i="43"/>
  <c r="AX5" i="43"/>
  <c r="AT5" i="43"/>
  <c r="AS5" i="43"/>
  <c r="AR5" i="43"/>
  <c r="AQ5" i="43"/>
  <c r="AP5" i="43"/>
  <c r="AO5" i="43"/>
  <c r="AN5" i="43"/>
  <c r="AM5" i="43"/>
  <c r="AL5" i="43"/>
  <c r="AK5" i="43"/>
  <c r="CE4" i="43"/>
  <c r="CD4" i="43"/>
  <c r="CC4" i="43"/>
  <c r="CB4" i="43"/>
  <c r="CA4" i="43"/>
  <c r="BZ4" i="43"/>
  <c r="AO4" i="43" s="1"/>
  <c r="BY4" i="43"/>
  <c r="BX4" i="43"/>
  <c r="BW4" i="43"/>
  <c r="BV4" i="43"/>
  <c r="BT4" i="43"/>
  <c r="BS4" i="43"/>
  <c r="BR4" i="43"/>
  <c r="BQ4" i="43"/>
  <c r="BP4" i="43"/>
  <c r="BO4" i="43"/>
  <c r="BN4" i="43"/>
  <c r="BM4" i="43"/>
  <c r="BL4" i="43"/>
  <c r="BK4" i="43"/>
  <c r="BJ4" i="43"/>
  <c r="BC4" i="43"/>
  <c r="K112" i="43" s="1"/>
  <c r="AZ4" i="43"/>
  <c r="AX4" i="43"/>
  <c r="AT4" i="43"/>
  <c r="AS4" i="43"/>
  <c r="AR4" i="43"/>
  <c r="AQ4" i="43"/>
  <c r="AP4" i="43"/>
  <c r="AN4" i="43"/>
  <c r="AM4" i="43"/>
  <c r="AL4" i="43"/>
  <c r="AK4" i="43"/>
  <c r="CE3" i="43"/>
  <c r="CD3" i="43"/>
  <c r="CC3" i="43"/>
  <c r="CB3" i="43"/>
  <c r="CA3" i="43"/>
  <c r="BZ3" i="43"/>
  <c r="BY3" i="43"/>
  <c r="BX3" i="43"/>
  <c r="BW3" i="43"/>
  <c r="BV3" i="43"/>
  <c r="BT3" i="43"/>
  <c r="BS3" i="43"/>
  <c r="BR3" i="43"/>
  <c r="BQ3" i="43"/>
  <c r="BP3" i="43"/>
  <c r="BO3" i="43"/>
  <c r="BN3" i="43"/>
  <c r="BM3" i="43"/>
  <c r="BL3" i="43"/>
  <c r="BK3" i="43"/>
  <c r="BJ3" i="43"/>
  <c r="BC3" i="43"/>
  <c r="K111" i="43" s="1"/>
  <c r="AZ3" i="43"/>
  <c r="AX3" i="43"/>
  <c r="AT3" i="43"/>
  <c r="AS3" i="43"/>
  <c r="AR3" i="43"/>
  <c r="AQ3" i="43"/>
  <c r="AP3" i="43"/>
  <c r="AO3" i="43"/>
  <c r="AN3" i="43"/>
  <c r="AM3" i="43"/>
  <c r="AL3" i="43"/>
  <c r="AK3" i="43"/>
  <c r="B45" i="42"/>
  <c r="B44" i="42"/>
  <c r="B43" i="42"/>
  <c r="AH30" i="42"/>
  <c r="AG30" i="42"/>
  <c r="AF30" i="42"/>
  <c r="AE30" i="42"/>
  <c r="AD30" i="42"/>
  <c r="AC30" i="42"/>
  <c r="AB30" i="42"/>
  <c r="AA30" i="42"/>
  <c r="Z30" i="42"/>
  <c r="Y30" i="42"/>
  <c r="R30" i="42"/>
  <c r="Q30" i="42"/>
  <c r="P30" i="42"/>
  <c r="O30" i="42"/>
  <c r="N30" i="42"/>
  <c r="M30" i="42"/>
  <c r="L30" i="42"/>
  <c r="K30" i="42"/>
  <c r="J30" i="42"/>
  <c r="I30" i="42"/>
  <c r="H30" i="42"/>
  <c r="AH29" i="42"/>
  <c r="AG29" i="42"/>
  <c r="AF29" i="42"/>
  <c r="AE29" i="42"/>
  <c r="AD29" i="42"/>
  <c r="AC29" i="42"/>
  <c r="AB29" i="42"/>
  <c r="AA29" i="42"/>
  <c r="Z29" i="42"/>
  <c r="Y29" i="42"/>
  <c r="R29" i="42"/>
  <c r="Q29" i="42"/>
  <c r="P29" i="42"/>
  <c r="O29" i="42"/>
  <c r="N29" i="42"/>
  <c r="M29" i="42"/>
  <c r="L29" i="42"/>
  <c r="K29" i="42"/>
  <c r="J29" i="42"/>
  <c r="I29" i="42"/>
  <c r="H29" i="42"/>
  <c r="AH28" i="42"/>
  <c r="AG28" i="42"/>
  <c r="AF28" i="42"/>
  <c r="AE28" i="42"/>
  <c r="AD28" i="42"/>
  <c r="AC28" i="42"/>
  <c r="AB28" i="42"/>
  <c r="AA28" i="42"/>
  <c r="Z28" i="42"/>
  <c r="Y28" i="42"/>
  <c r="R28" i="42"/>
  <c r="Q28" i="42"/>
  <c r="P28" i="42"/>
  <c r="O28" i="42"/>
  <c r="N28" i="42"/>
  <c r="M28" i="42"/>
  <c r="L28" i="42"/>
  <c r="K28" i="42"/>
  <c r="J28" i="42"/>
  <c r="I28" i="42"/>
  <c r="H28" i="42"/>
  <c r="CE27" i="42"/>
  <c r="CD27" i="42"/>
  <c r="CC27" i="42"/>
  <c r="CB27" i="42"/>
  <c r="CA27" i="42"/>
  <c r="BZ27" i="42"/>
  <c r="BY27" i="42"/>
  <c r="BX27" i="42"/>
  <c r="BW27" i="42"/>
  <c r="BV27" i="42"/>
  <c r="BT27" i="42"/>
  <c r="BS27" i="42"/>
  <c r="BR27" i="42"/>
  <c r="BQ27" i="42"/>
  <c r="BP27" i="42"/>
  <c r="BO27" i="42"/>
  <c r="BN27" i="42"/>
  <c r="BM27" i="42"/>
  <c r="BL27" i="42"/>
  <c r="BK27" i="42"/>
  <c r="BJ27" i="42"/>
  <c r="BC27" i="42"/>
  <c r="K135" i="42" s="1"/>
  <c r="AZ27" i="42"/>
  <c r="AX27" i="42"/>
  <c r="AT27" i="42"/>
  <c r="AS27" i="42"/>
  <c r="AR27" i="42"/>
  <c r="AQ27" i="42"/>
  <c r="AP27" i="42"/>
  <c r="AO27" i="42"/>
  <c r="AN27" i="42"/>
  <c r="AM27" i="42"/>
  <c r="AL27" i="42"/>
  <c r="AK27" i="42"/>
  <c r="CE26" i="42"/>
  <c r="CD26" i="42"/>
  <c r="CC26" i="42"/>
  <c r="CB26" i="42"/>
  <c r="CA26" i="42"/>
  <c r="BZ26" i="42"/>
  <c r="BY26" i="42"/>
  <c r="BX26" i="42"/>
  <c r="BW26" i="42"/>
  <c r="BV26" i="42"/>
  <c r="BT26" i="42"/>
  <c r="BS26" i="42"/>
  <c r="BR26" i="42"/>
  <c r="BQ26" i="42"/>
  <c r="BP26" i="42"/>
  <c r="BO26" i="42"/>
  <c r="BN26" i="42"/>
  <c r="BM26" i="42"/>
  <c r="BL26" i="42"/>
  <c r="BK26" i="42"/>
  <c r="BJ26" i="42"/>
  <c r="BC26" i="42"/>
  <c r="K134" i="42" s="1"/>
  <c r="AZ26" i="42"/>
  <c r="AX26" i="42"/>
  <c r="AT26" i="42"/>
  <c r="AS26" i="42"/>
  <c r="AR26" i="42"/>
  <c r="AQ26" i="42"/>
  <c r="AP26" i="42"/>
  <c r="AO26" i="42"/>
  <c r="AN26" i="42"/>
  <c r="AM26" i="42"/>
  <c r="AL26" i="42"/>
  <c r="AK26" i="42"/>
  <c r="CE25" i="42"/>
  <c r="CD25" i="42"/>
  <c r="CC25" i="42"/>
  <c r="CB25" i="42"/>
  <c r="CA25" i="42"/>
  <c r="BZ25" i="42"/>
  <c r="BY25" i="42"/>
  <c r="BX25" i="42"/>
  <c r="BW25" i="42"/>
  <c r="BV25" i="42"/>
  <c r="BT25" i="42"/>
  <c r="BS25" i="42"/>
  <c r="BR25" i="42"/>
  <c r="BQ25" i="42"/>
  <c r="BP25" i="42"/>
  <c r="BO25" i="42"/>
  <c r="BN25" i="42"/>
  <c r="BM25" i="42"/>
  <c r="BL25" i="42"/>
  <c r="BK25" i="42"/>
  <c r="BJ25" i="42"/>
  <c r="BC25" i="42"/>
  <c r="K133" i="42" s="1"/>
  <c r="AZ25" i="42"/>
  <c r="AX25" i="42"/>
  <c r="AT25" i="42"/>
  <c r="AS25" i="42"/>
  <c r="AR25" i="42"/>
  <c r="AQ25" i="42"/>
  <c r="AP25" i="42"/>
  <c r="AO25" i="42"/>
  <c r="AN25" i="42"/>
  <c r="AM25" i="42"/>
  <c r="AL25" i="42"/>
  <c r="AK25" i="42"/>
  <c r="CE24" i="42"/>
  <c r="CD24" i="42"/>
  <c r="CC24" i="42"/>
  <c r="CB24" i="42"/>
  <c r="CA24" i="42"/>
  <c r="BZ24" i="42"/>
  <c r="BY24" i="42"/>
  <c r="BX24" i="42"/>
  <c r="BW24" i="42"/>
  <c r="BV24" i="42"/>
  <c r="BT24" i="42"/>
  <c r="BS24" i="42"/>
  <c r="BR24" i="42"/>
  <c r="BQ24" i="42"/>
  <c r="BP24" i="42"/>
  <c r="BO24" i="42"/>
  <c r="BN24" i="42"/>
  <c r="BM24" i="42"/>
  <c r="BL24" i="42"/>
  <c r="BK24" i="42"/>
  <c r="BJ24" i="42"/>
  <c r="BC24" i="42"/>
  <c r="K132" i="42" s="1"/>
  <c r="AZ24" i="42"/>
  <c r="AX24" i="42"/>
  <c r="AT24" i="42"/>
  <c r="AS24" i="42"/>
  <c r="AR24" i="42"/>
  <c r="AQ24" i="42"/>
  <c r="AP24" i="42"/>
  <c r="AO24" i="42"/>
  <c r="AN24" i="42"/>
  <c r="AM24" i="42"/>
  <c r="AL24" i="42"/>
  <c r="AK24" i="42"/>
  <c r="CE23" i="42"/>
  <c r="CD23" i="42"/>
  <c r="CC23" i="42"/>
  <c r="CB23" i="42"/>
  <c r="CA23" i="42"/>
  <c r="BZ23" i="42"/>
  <c r="BY23" i="42"/>
  <c r="BX23" i="42"/>
  <c r="BW23" i="42"/>
  <c r="BV23" i="42"/>
  <c r="BT23" i="42"/>
  <c r="BS23" i="42"/>
  <c r="BR23" i="42"/>
  <c r="BQ23" i="42"/>
  <c r="BP23" i="42"/>
  <c r="BO23" i="42"/>
  <c r="BN23" i="42"/>
  <c r="BM23" i="42"/>
  <c r="BL23" i="42"/>
  <c r="BK23" i="42"/>
  <c r="BJ23" i="42"/>
  <c r="BC23" i="42"/>
  <c r="K131" i="42" s="1"/>
  <c r="AZ23" i="42"/>
  <c r="AX23" i="42"/>
  <c r="AT23" i="42"/>
  <c r="AS23" i="42"/>
  <c r="AR23" i="42"/>
  <c r="AQ23" i="42"/>
  <c r="AP23" i="42"/>
  <c r="AO23" i="42"/>
  <c r="AN23" i="42"/>
  <c r="AM23" i="42"/>
  <c r="AL23" i="42"/>
  <c r="AK23" i="42"/>
  <c r="CE22" i="42"/>
  <c r="CD22" i="42"/>
  <c r="CC22" i="42"/>
  <c r="CB22" i="42"/>
  <c r="CA22" i="42"/>
  <c r="BZ22" i="42"/>
  <c r="BY22" i="42"/>
  <c r="BX22" i="42"/>
  <c r="BW22" i="42"/>
  <c r="BV22" i="42"/>
  <c r="BT22" i="42"/>
  <c r="BS22" i="42"/>
  <c r="BR22" i="42"/>
  <c r="BQ22" i="42"/>
  <c r="BP22" i="42"/>
  <c r="BO22" i="42"/>
  <c r="BN22" i="42"/>
  <c r="BM22" i="42"/>
  <c r="BL22" i="42"/>
  <c r="BK22" i="42"/>
  <c r="BJ22" i="42"/>
  <c r="BC22" i="42"/>
  <c r="K130" i="42" s="1"/>
  <c r="AZ22" i="42"/>
  <c r="AX22" i="42"/>
  <c r="AT22" i="42"/>
  <c r="AS22" i="42"/>
  <c r="AR22" i="42"/>
  <c r="AQ22" i="42"/>
  <c r="AP22" i="42"/>
  <c r="AO22" i="42"/>
  <c r="AN22" i="42"/>
  <c r="AM22" i="42"/>
  <c r="AL22" i="42"/>
  <c r="AK22" i="42"/>
  <c r="CE21" i="42"/>
  <c r="CD21" i="42"/>
  <c r="CC21" i="42"/>
  <c r="CB21" i="42"/>
  <c r="CA21" i="42"/>
  <c r="BZ21" i="42"/>
  <c r="BY21" i="42"/>
  <c r="BX21" i="42"/>
  <c r="BW21" i="42"/>
  <c r="BV21" i="42"/>
  <c r="BT21" i="42"/>
  <c r="BS21" i="42"/>
  <c r="BR21" i="42"/>
  <c r="BQ21" i="42"/>
  <c r="BP21" i="42"/>
  <c r="BO21" i="42"/>
  <c r="BN21" i="42"/>
  <c r="BM21" i="42"/>
  <c r="BL21" i="42"/>
  <c r="BK21" i="42"/>
  <c r="BJ21" i="42"/>
  <c r="BC21" i="42"/>
  <c r="K129" i="42" s="1"/>
  <c r="AZ21" i="42"/>
  <c r="AX21" i="42"/>
  <c r="AT21" i="42"/>
  <c r="AS21" i="42"/>
  <c r="AR21" i="42"/>
  <c r="AQ21" i="42"/>
  <c r="AP21" i="42"/>
  <c r="AO21" i="42"/>
  <c r="AN21" i="42"/>
  <c r="AM21" i="42"/>
  <c r="AL21" i="42"/>
  <c r="AK21" i="42"/>
  <c r="CE20" i="42"/>
  <c r="CD20" i="42"/>
  <c r="CC20" i="42"/>
  <c r="CB20" i="42"/>
  <c r="CA20" i="42"/>
  <c r="BZ20" i="42"/>
  <c r="BY20" i="42"/>
  <c r="BX20" i="42"/>
  <c r="BW20" i="42"/>
  <c r="BV20" i="42"/>
  <c r="BT20" i="42"/>
  <c r="BS20" i="42"/>
  <c r="BR20" i="42"/>
  <c r="BQ20" i="42"/>
  <c r="BP20" i="42"/>
  <c r="BO20" i="42"/>
  <c r="BN20" i="42"/>
  <c r="BM20" i="42"/>
  <c r="BL20" i="42"/>
  <c r="BK20" i="42"/>
  <c r="BJ20" i="42"/>
  <c r="BC20" i="42"/>
  <c r="K128" i="42" s="1"/>
  <c r="AZ20" i="42"/>
  <c r="AX20" i="42"/>
  <c r="AT20" i="42"/>
  <c r="AS20" i="42"/>
  <c r="AR20" i="42"/>
  <c r="AQ20" i="42"/>
  <c r="AP20" i="42"/>
  <c r="AO20" i="42"/>
  <c r="AN20" i="42"/>
  <c r="AM20" i="42"/>
  <c r="AL20" i="42"/>
  <c r="AK20" i="42"/>
  <c r="CE19" i="42"/>
  <c r="CD19" i="42"/>
  <c r="CC19" i="42"/>
  <c r="CB19" i="42"/>
  <c r="CA19" i="42"/>
  <c r="BZ19" i="42"/>
  <c r="BY19" i="42"/>
  <c r="BX19" i="42"/>
  <c r="BW19" i="42"/>
  <c r="BV19" i="42"/>
  <c r="BT19" i="42"/>
  <c r="BS19" i="42"/>
  <c r="BR19" i="42"/>
  <c r="BQ19" i="42"/>
  <c r="BP19" i="42"/>
  <c r="BO19" i="42"/>
  <c r="BN19" i="42"/>
  <c r="BM19" i="42"/>
  <c r="BL19" i="42"/>
  <c r="BK19" i="42"/>
  <c r="BJ19" i="42"/>
  <c r="BC19" i="42"/>
  <c r="K127" i="42" s="1"/>
  <c r="AZ19" i="42"/>
  <c r="AX19" i="42"/>
  <c r="AT19" i="42"/>
  <c r="AS19" i="42"/>
  <c r="AR19" i="42"/>
  <c r="AQ19" i="42"/>
  <c r="AP19" i="42"/>
  <c r="AO19" i="42"/>
  <c r="AN19" i="42"/>
  <c r="AM19" i="42"/>
  <c r="AL19" i="42"/>
  <c r="AK19" i="42"/>
  <c r="CE18" i="42"/>
  <c r="CD18" i="42"/>
  <c r="CC18" i="42"/>
  <c r="CB18" i="42"/>
  <c r="CA18" i="42"/>
  <c r="BZ18" i="42"/>
  <c r="BY18" i="42"/>
  <c r="BX18" i="42"/>
  <c r="BW18" i="42"/>
  <c r="BV18" i="42"/>
  <c r="BT18" i="42"/>
  <c r="BS18" i="42"/>
  <c r="BR18" i="42"/>
  <c r="BQ18" i="42"/>
  <c r="BP18" i="42"/>
  <c r="BO18" i="42"/>
  <c r="BN18" i="42"/>
  <c r="BM18" i="42"/>
  <c r="BL18" i="42"/>
  <c r="BK18" i="42"/>
  <c r="BJ18" i="42"/>
  <c r="BC18" i="42"/>
  <c r="K126" i="42" s="1"/>
  <c r="AZ18" i="42"/>
  <c r="AX18" i="42"/>
  <c r="AT18" i="42"/>
  <c r="AS18" i="42"/>
  <c r="AR18" i="42"/>
  <c r="AQ18" i="42"/>
  <c r="AP18" i="42"/>
  <c r="AO18" i="42"/>
  <c r="AN18" i="42"/>
  <c r="AM18" i="42"/>
  <c r="AL18" i="42"/>
  <c r="AK18" i="42"/>
  <c r="CE17" i="42"/>
  <c r="CD17" i="42"/>
  <c r="CC17" i="42"/>
  <c r="CB17" i="42"/>
  <c r="CA17" i="42"/>
  <c r="BZ17" i="42"/>
  <c r="BY17" i="42"/>
  <c r="BX17" i="42"/>
  <c r="BW17" i="42"/>
  <c r="BV17" i="42"/>
  <c r="BT17" i="42"/>
  <c r="BS17" i="42"/>
  <c r="BR17" i="42"/>
  <c r="BQ17" i="42"/>
  <c r="BP17" i="42"/>
  <c r="BO17" i="42"/>
  <c r="BN17" i="42"/>
  <c r="BM17" i="42"/>
  <c r="BL17" i="42"/>
  <c r="BK17" i="42"/>
  <c r="BJ17" i="42"/>
  <c r="BC17" i="42"/>
  <c r="K125" i="42" s="1"/>
  <c r="AZ17" i="42"/>
  <c r="AX17" i="42"/>
  <c r="AT17" i="42"/>
  <c r="AS17" i="42"/>
  <c r="AR17" i="42"/>
  <c r="AQ17" i="42"/>
  <c r="AP17" i="42"/>
  <c r="AO17" i="42"/>
  <c r="AN17" i="42"/>
  <c r="AM17" i="42"/>
  <c r="AL17" i="42"/>
  <c r="AK17" i="42"/>
  <c r="CE16" i="42"/>
  <c r="CD16" i="42"/>
  <c r="CC16" i="42"/>
  <c r="CB16" i="42"/>
  <c r="CA16" i="42"/>
  <c r="BZ16" i="42"/>
  <c r="BY16" i="42"/>
  <c r="BX16" i="42"/>
  <c r="BW16" i="42"/>
  <c r="BV16" i="42"/>
  <c r="BT16" i="42"/>
  <c r="BS16" i="42"/>
  <c r="BR16" i="42"/>
  <c r="BQ16" i="42"/>
  <c r="BP16" i="42"/>
  <c r="BO16" i="42"/>
  <c r="BN16" i="42"/>
  <c r="BM16" i="42"/>
  <c r="BL16" i="42"/>
  <c r="BK16" i="42"/>
  <c r="BJ16" i="42"/>
  <c r="BC16" i="42"/>
  <c r="K124" i="42" s="1"/>
  <c r="AZ16" i="42"/>
  <c r="AX16" i="42"/>
  <c r="AT16" i="42"/>
  <c r="AS16" i="42"/>
  <c r="AR16" i="42"/>
  <c r="AQ16" i="42"/>
  <c r="AP16" i="42"/>
  <c r="AO16" i="42"/>
  <c r="AN16" i="42"/>
  <c r="AM16" i="42"/>
  <c r="AL16" i="42"/>
  <c r="AK16" i="42"/>
  <c r="CE15" i="42"/>
  <c r="CD15" i="42"/>
  <c r="CC15" i="42"/>
  <c r="CB15" i="42"/>
  <c r="CA15" i="42"/>
  <c r="BZ15" i="42"/>
  <c r="BY15" i="42"/>
  <c r="BX15" i="42"/>
  <c r="BW15" i="42"/>
  <c r="BV15" i="42"/>
  <c r="BT15" i="42"/>
  <c r="BS15" i="42"/>
  <c r="BR15" i="42"/>
  <c r="BQ15" i="42"/>
  <c r="BP15" i="42"/>
  <c r="BO15" i="42"/>
  <c r="BN15" i="42"/>
  <c r="BM15" i="42"/>
  <c r="BL15" i="42"/>
  <c r="BK15" i="42"/>
  <c r="BJ15" i="42"/>
  <c r="BC15" i="42"/>
  <c r="K123" i="42" s="1"/>
  <c r="AZ15" i="42"/>
  <c r="AX15" i="42"/>
  <c r="AT15" i="42"/>
  <c r="AS15" i="42"/>
  <c r="AR15" i="42"/>
  <c r="AQ15" i="42"/>
  <c r="AP15" i="42"/>
  <c r="AO15" i="42"/>
  <c r="AN15" i="42"/>
  <c r="AM15" i="42"/>
  <c r="AL15" i="42"/>
  <c r="AK15" i="42"/>
  <c r="CE14" i="42"/>
  <c r="CD14" i="42"/>
  <c r="CC14" i="42"/>
  <c r="CB14" i="42"/>
  <c r="CA14" i="42"/>
  <c r="BZ14" i="42"/>
  <c r="BY14" i="42"/>
  <c r="BX14" i="42"/>
  <c r="BW14" i="42"/>
  <c r="BV14" i="42"/>
  <c r="BT14" i="42"/>
  <c r="BS14" i="42"/>
  <c r="BR14" i="42"/>
  <c r="BQ14" i="42"/>
  <c r="BP14" i="42"/>
  <c r="BO14" i="42"/>
  <c r="BN14" i="42"/>
  <c r="BM14" i="42"/>
  <c r="BL14" i="42"/>
  <c r="BK14" i="42"/>
  <c r="BJ14" i="42"/>
  <c r="BC14" i="42"/>
  <c r="K122" i="42" s="1"/>
  <c r="AZ14" i="42"/>
  <c r="AX14" i="42"/>
  <c r="AT14" i="42"/>
  <c r="AS14" i="42"/>
  <c r="AR14" i="42"/>
  <c r="AQ14" i="42"/>
  <c r="AP14" i="42"/>
  <c r="AO14" i="42"/>
  <c r="AN14" i="42"/>
  <c r="AM14" i="42"/>
  <c r="AL14" i="42"/>
  <c r="AK14" i="42"/>
  <c r="CE13" i="42"/>
  <c r="CD13" i="42"/>
  <c r="CC13" i="42"/>
  <c r="CB13" i="42"/>
  <c r="CA13" i="42"/>
  <c r="BZ13" i="42"/>
  <c r="BY13" i="42"/>
  <c r="BX13" i="42"/>
  <c r="BW13" i="42"/>
  <c r="BV13" i="42"/>
  <c r="BT13" i="42"/>
  <c r="BS13" i="42"/>
  <c r="BR13" i="42"/>
  <c r="BQ13" i="42"/>
  <c r="BP13" i="42"/>
  <c r="BO13" i="42"/>
  <c r="BN13" i="42"/>
  <c r="BM13" i="42"/>
  <c r="BL13" i="42"/>
  <c r="BK13" i="42"/>
  <c r="BJ13" i="42"/>
  <c r="BC13" i="42"/>
  <c r="K121" i="42" s="1"/>
  <c r="AZ13" i="42"/>
  <c r="AX13" i="42"/>
  <c r="AT13" i="42"/>
  <c r="AS13" i="42"/>
  <c r="AR13" i="42"/>
  <c r="AQ13" i="42"/>
  <c r="AP13" i="42"/>
  <c r="AO13" i="42"/>
  <c r="AN13" i="42"/>
  <c r="AM13" i="42"/>
  <c r="AL13" i="42"/>
  <c r="AK13" i="42"/>
  <c r="CE12" i="42"/>
  <c r="CD12" i="42"/>
  <c r="CC12" i="42"/>
  <c r="CB12" i="42"/>
  <c r="CA12" i="42"/>
  <c r="BZ12" i="42"/>
  <c r="BY12" i="42"/>
  <c r="BX12" i="42"/>
  <c r="BW12" i="42"/>
  <c r="BV12" i="42"/>
  <c r="BT12" i="42"/>
  <c r="BS12" i="42"/>
  <c r="BR12" i="42"/>
  <c r="BQ12" i="42"/>
  <c r="BP12" i="42"/>
  <c r="BO12" i="42"/>
  <c r="BN12" i="42"/>
  <c r="BM12" i="42"/>
  <c r="BL12" i="42"/>
  <c r="BK12" i="42"/>
  <c r="BJ12" i="42"/>
  <c r="BC12" i="42"/>
  <c r="K120" i="42" s="1"/>
  <c r="AZ12" i="42"/>
  <c r="AX12" i="42"/>
  <c r="AT12" i="42"/>
  <c r="AS12" i="42"/>
  <c r="AR12" i="42"/>
  <c r="AQ12" i="42"/>
  <c r="AP12" i="42"/>
  <c r="AO12" i="42"/>
  <c r="AN12" i="42"/>
  <c r="AM12" i="42"/>
  <c r="AL12" i="42"/>
  <c r="AK12" i="42"/>
  <c r="CE11" i="42"/>
  <c r="CD11" i="42"/>
  <c r="CC11" i="42"/>
  <c r="CB11" i="42"/>
  <c r="CA11" i="42"/>
  <c r="BZ11" i="42"/>
  <c r="BY11" i="42"/>
  <c r="BX11" i="42"/>
  <c r="BW11" i="42"/>
  <c r="BV11" i="42"/>
  <c r="BT11" i="42"/>
  <c r="BS11" i="42"/>
  <c r="BR11" i="42"/>
  <c r="BQ11" i="42"/>
  <c r="BP11" i="42"/>
  <c r="BO11" i="42"/>
  <c r="BN11" i="42"/>
  <c r="BM11" i="42"/>
  <c r="BL11" i="42"/>
  <c r="BK11" i="42"/>
  <c r="BJ11" i="42"/>
  <c r="BC11" i="42"/>
  <c r="K119" i="42" s="1"/>
  <c r="AZ11" i="42"/>
  <c r="AX11" i="42"/>
  <c r="AT11" i="42"/>
  <c r="AS11" i="42"/>
  <c r="AR11" i="42"/>
  <c r="AQ11" i="42"/>
  <c r="AP11" i="42"/>
  <c r="AO11" i="42"/>
  <c r="AN11" i="42"/>
  <c r="AM11" i="42"/>
  <c r="AL11" i="42"/>
  <c r="AK11" i="42"/>
  <c r="CE10" i="42"/>
  <c r="CD10" i="42"/>
  <c r="CC10" i="42"/>
  <c r="CB10" i="42"/>
  <c r="CA10" i="42"/>
  <c r="BZ10" i="42"/>
  <c r="BY10" i="42"/>
  <c r="BX10" i="42"/>
  <c r="BW10" i="42"/>
  <c r="BV10" i="42"/>
  <c r="BT10" i="42"/>
  <c r="BS10" i="42"/>
  <c r="BR10" i="42"/>
  <c r="BQ10" i="42"/>
  <c r="BP10" i="42"/>
  <c r="BO10" i="42"/>
  <c r="BN10" i="42"/>
  <c r="BM10" i="42"/>
  <c r="BL10" i="42"/>
  <c r="BK10" i="42"/>
  <c r="BJ10" i="42"/>
  <c r="BC10" i="42"/>
  <c r="K118" i="42" s="1"/>
  <c r="AZ10" i="42"/>
  <c r="AX10" i="42"/>
  <c r="AT10" i="42"/>
  <c r="AS10" i="42"/>
  <c r="AR10" i="42"/>
  <c r="AQ10" i="42"/>
  <c r="AP10" i="42"/>
  <c r="AO10" i="42"/>
  <c r="AN10" i="42"/>
  <c r="AM10" i="42"/>
  <c r="AL10" i="42"/>
  <c r="AK10" i="42"/>
  <c r="CE9" i="42"/>
  <c r="CE33" i="42" s="1"/>
  <c r="T96" i="42" s="1"/>
  <c r="CD9" i="42"/>
  <c r="CD33" i="42" s="1"/>
  <c r="T95" i="42" s="1"/>
  <c r="CC9" i="42"/>
  <c r="CC33" i="42" s="1"/>
  <c r="T94" i="42" s="1"/>
  <c r="CB9" i="42"/>
  <c r="CB33" i="42" s="1"/>
  <c r="T93" i="42" s="1"/>
  <c r="CA9" i="42"/>
  <c r="CA33" i="42" s="1"/>
  <c r="T92" i="42" s="1"/>
  <c r="BZ9" i="42"/>
  <c r="BZ33" i="42" s="1"/>
  <c r="T91" i="42" s="1"/>
  <c r="K77" i="42" s="1"/>
  <c r="BY9" i="42"/>
  <c r="BY33" i="42" s="1"/>
  <c r="T90" i="42" s="1"/>
  <c r="J77" i="42" s="1"/>
  <c r="BX9" i="42"/>
  <c r="BX33" i="42" s="1"/>
  <c r="T89" i="42" s="1"/>
  <c r="I77" i="42" s="1"/>
  <c r="BW9" i="42"/>
  <c r="BW33" i="42" s="1"/>
  <c r="T88" i="42" s="1"/>
  <c r="H77" i="42" s="1"/>
  <c r="BV9" i="42"/>
  <c r="BV33" i="42" s="1"/>
  <c r="T87" i="42" s="1"/>
  <c r="G77" i="42" s="1"/>
  <c r="BT9" i="42"/>
  <c r="BT33" i="42" s="1"/>
  <c r="U96" i="42" s="1"/>
  <c r="BS9" i="42"/>
  <c r="BS33" i="42" s="1"/>
  <c r="U95" i="42" s="1"/>
  <c r="BR9" i="42"/>
  <c r="BR33" i="42" s="1"/>
  <c r="U94" i="42" s="1"/>
  <c r="BQ9" i="42"/>
  <c r="BQ33" i="42" s="1"/>
  <c r="U93" i="42" s="1"/>
  <c r="BP9" i="42"/>
  <c r="BP33" i="42" s="1"/>
  <c r="U92" i="42" s="1"/>
  <c r="BO9" i="42"/>
  <c r="BO33" i="42" s="1"/>
  <c r="U91" i="42" s="1"/>
  <c r="K76" i="42" s="1"/>
  <c r="BN9" i="42"/>
  <c r="BM9" i="42"/>
  <c r="BM33" i="42" s="1"/>
  <c r="U89" i="42" s="1"/>
  <c r="I76" i="42" s="1"/>
  <c r="BL9" i="42"/>
  <c r="BL33" i="42" s="1"/>
  <c r="U88" i="42" s="1"/>
  <c r="H76" i="42" s="1"/>
  <c r="BK9" i="42"/>
  <c r="BJ9" i="42"/>
  <c r="BJ33" i="42" s="1"/>
  <c r="U86" i="42" s="1"/>
  <c r="F76" i="42" s="1"/>
  <c r="BC9" i="42"/>
  <c r="K117" i="42" s="1"/>
  <c r="AZ9" i="42"/>
  <c r="AX9" i="42"/>
  <c r="AT9" i="42"/>
  <c r="AS9" i="42"/>
  <c r="AR9" i="42"/>
  <c r="AQ9" i="42"/>
  <c r="AP9" i="42"/>
  <c r="AO9" i="42"/>
  <c r="AN9" i="42"/>
  <c r="AM9" i="42"/>
  <c r="AL9" i="42"/>
  <c r="AK9" i="42"/>
  <c r="CE8" i="42"/>
  <c r="CD8" i="42"/>
  <c r="CC8" i="42"/>
  <c r="CB8" i="42"/>
  <c r="CA8" i="42"/>
  <c r="BZ8" i="42"/>
  <c r="BY8" i="42"/>
  <c r="BX8" i="42"/>
  <c r="BW8" i="42"/>
  <c r="BV8" i="42"/>
  <c r="BT8" i="42"/>
  <c r="BS8" i="42"/>
  <c r="BR8" i="42"/>
  <c r="BQ8" i="42"/>
  <c r="BP8" i="42"/>
  <c r="BO8" i="42"/>
  <c r="BN8" i="42"/>
  <c r="BM8" i="42"/>
  <c r="BL8" i="42"/>
  <c r="BK8" i="42"/>
  <c r="BJ8" i="42"/>
  <c r="BC8" i="42"/>
  <c r="K116" i="42" s="1"/>
  <c r="AZ8" i="42"/>
  <c r="AX8" i="42"/>
  <c r="AT8" i="42"/>
  <c r="AS8" i="42"/>
  <c r="AR8" i="42"/>
  <c r="AQ8" i="42"/>
  <c r="AP8" i="42"/>
  <c r="AO8" i="42"/>
  <c r="AN8" i="42"/>
  <c r="AM8" i="42"/>
  <c r="AL8" i="42"/>
  <c r="AK8" i="42"/>
  <c r="CE7" i="42"/>
  <c r="CD7" i="42"/>
  <c r="CC7" i="42"/>
  <c r="CB7" i="42"/>
  <c r="CA7" i="42"/>
  <c r="BZ7" i="42"/>
  <c r="BY7" i="42"/>
  <c r="BX7" i="42"/>
  <c r="BW7" i="42"/>
  <c r="BV7" i="42"/>
  <c r="BT7" i="42"/>
  <c r="BS7" i="42"/>
  <c r="BR7" i="42"/>
  <c r="BQ7" i="42"/>
  <c r="BP7" i="42"/>
  <c r="BO7" i="42"/>
  <c r="BN7" i="42"/>
  <c r="BM7" i="42"/>
  <c r="BL7" i="42"/>
  <c r="BK7" i="42"/>
  <c r="BJ7" i="42"/>
  <c r="BC7" i="42"/>
  <c r="K115" i="42" s="1"/>
  <c r="AZ7" i="42"/>
  <c r="AX7" i="42"/>
  <c r="AT7" i="42"/>
  <c r="AS7" i="42"/>
  <c r="AR7" i="42"/>
  <c r="AQ7" i="42"/>
  <c r="AP7" i="42"/>
  <c r="AO7" i="42"/>
  <c r="AN7" i="42"/>
  <c r="AM7" i="42"/>
  <c r="AL7" i="42"/>
  <c r="AK7" i="42"/>
  <c r="CE6" i="42"/>
  <c r="CD6" i="42"/>
  <c r="CC6" i="42"/>
  <c r="CB6" i="42"/>
  <c r="CA6" i="42"/>
  <c r="BZ6" i="42"/>
  <c r="BY6" i="42"/>
  <c r="BX6" i="42"/>
  <c r="BW6" i="42"/>
  <c r="BV6" i="42"/>
  <c r="BT6" i="42"/>
  <c r="BS6" i="42"/>
  <c r="BR6" i="42"/>
  <c r="BQ6" i="42"/>
  <c r="BP6" i="42"/>
  <c r="BO6" i="42"/>
  <c r="BN6" i="42"/>
  <c r="BM6" i="42"/>
  <c r="BL6" i="42"/>
  <c r="BK6" i="42"/>
  <c r="BJ6" i="42"/>
  <c r="BC6" i="42"/>
  <c r="K114" i="42" s="1"/>
  <c r="AZ6" i="42"/>
  <c r="AX6" i="42"/>
  <c r="AT6" i="42"/>
  <c r="AS6" i="42"/>
  <c r="AR6" i="42"/>
  <c r="AQ6" i="42"/>
  <c r="AP6" i="42"/>
  <c r="AO6" i="42"/>
  <c r="AN6" i="42"/>
  <c r="AM6" i="42"/>
  <c r="AL6" i="42"/>
  <c r="AK6" i="42"/>
  <c r="CE5" i="42"/>
  <c r="CD5" i="42"/>
  <c r="CC5" i="42"/>
  <c r="CB5" i="42"/>
  <c r="CA5" i="42"/>
  <c r="BZ5" i="42"/>
  <c r="BY5" i="42"/>
  <c r="BX5" i="42"/>
  <c r="BW5" i="42"/>
  <c r="BV5" i="42"/>
  <c r="BT5" i="42"/>
  <c r="BS5" i="42"/>
  <c r="BR5" i="42"/>
  <c r="BQ5" i="42"/>
  <c r="BP5" i="42"/>
  <c r="BO5" i="42"/>
  <c r="BN5" i="42"/>
  <c r="BM5" i="42"/>
  <c r="BL5" i="42"/>
  <c r="BK5" i="42"/>
  <c r="BJ5" i="42"/>
  <c r="BC5" i="42"/>
  <c r="K113" i="42" s="1"/>
  <c r="AZ5" i="42"/>
  <c r="AX5" i="42"/>
  <c r="AT5" i="42"/>
  <c r="AS5" i="42"/>
  <c r="AR5" i="42"/>
  <c r="AQ5" i="42"/>
  <c r="AP5" i="42"/>
  <c r="AO5" i="42"/>
  <c r="AN5" i="42"/>
  <c r="AM5" i="42"/>
  <c r="AL5" i="42"/>
  <c r="AK5" i="42"/>
  <c r="CE4" i="42"/>
  <c r="CD4" i="42"/>
  <c r="CC4" i="42"/>
  <c r="CB4" i="42"/>
  <c r="CA4" i="42"/>
  <c r="BZ4" i="42"/>
  <c r="BY4" i="42"/>
  <c r="BX4" i="42"/>
  <c r="BW4" i="42"/>
  <c r="BV4" i="42"/>
  <c r="BT4" i="42"/>
  <c r="BS4" i="42"/>
  <c r="BR4" i="42"/>
  <c r="BQ4" i="42"/>
  <c r="BP4" i="42"/>
  <c r="BO4" i="42"/>
  <c r="BN4" i="42"/>
  <c r="BM4" i="42"/>
  <c r="BL4" i="42"/>
  <c r="AL4" i="42" s="1"/>
  <c r="BK4" i="42"/>
  <c r="AK4" i="42" s="1"/>
  <c r="BJ4" i="42"/>
  <c r="BC4" i="42"/>
  <c r="K112" i="42" s="1"/>
  <c r="AZ4" i="42"/>
  <c r="AX4" i="42"/>
  <c r="AT4" i="42"/>
  <c r="AS4" i="42"/>
  <c r="AR4" i="42"/>
  <c r="AQ4" i="42"/>
  <c r="AP4" i="42"/>
  <c r="AO4" i="42"/>
  <c r="AN4" i="42"/>
  <c r="AM4" i="42"/>
  <c r="CE3" i="42"/>
  <c r="CD3" i="42"/>
  <c r="CC3" i="42"/>
  <c r="CB3" i="42"/>
  <c r="CA3" i="42"/>
  <c r="BZ3" i="42"/>
  <c r="BY3" i="42"/>
  <c r="BX3" i="42"/>
  <c r="BW3" i="42"/>
  <c r="BV3" i="42"/>
  <c r="AK3" i="42" s="1"/>
  <c r="BT3" i="42"/>
  <c r="BS3" i="42"/>
  <c r="BR3" i="42"/>
  <c r="BQ3" i="42"/>
  <c r="BP3" i="42"/>
  <c r="BO3" i="42"/>
  <c r="BN3" i="42"/>
  <c r="BM3" i="42"/>
  <c r="BL3" i="42"/>
  <c r="BK3" i="42"/>
  <c r="BJ3" i="42"/>
  <c r="BC3" i="42"/>
  <c r="K111" i="42" s="1"/>
  <c r="AZ3" i="42"/>
  <c r="AX3" i="42"/>
  <c r="AT3" i="42"/>
  <c r="AS3" i="42"/>
  <c r="AR3" i="42"/>
  <c r="AQ3" i="42"/>
  <c r="AP3" i="42"/>
  <c r="AO3" i="42"/>
  <c r="AN3" i="42"/>
  <c r="AM3" i="42"/>
  <c r="AL3" i="42"/>
  <c r="B45" i="41"/>
  <c r="B44" i="41"/>
  <c r="B43" i="41"/>
  <c r="AH30" i="41"/>
  <c r="AG30" i="41"/>
  <c r="AF30" i="41"/>
  <c r="AE30" i="41"/>
  <c r="AD30" i="41"/>
  <c r="AC30" i="41"/>
  <c r="AB30" i="41"/>
  <c r="AA30" i="41"/>
  <c r="Z30" i="41"/>
  <c r="Y30" i="41"/>
  <c r="R30" i="41"/>
  <c r="Q30" i="41"/>
  <c r="P30" i="41"/>
  <c r="O30" i="41"/>
  <c r="N30" i="41"/>
  <c r="M30" i="41"/>
  <c r="L30" i="41"/>
  <c r="K30" i="41"/>
  <c r="J30" i="41"/>
  <c r="I30" i="41"/>
  <c r="H30" i="41"/>
  <c r="AH29" i="41"/>
  <c r="AG29" i="41"/>
  <c r="AF29" i="41"/>
  <c r="AE29" i="41"/>
  <c r="AD29" i="41"/>
  <c r="AC29" i="41"/>
  <c r="AB29" i="41"/>
  <c r="AA29" i="41"/>
  <c r="Z29" i="41"/>
  <c r="Y29" i="41"/>
  <c r="R29" i="41"/>
  <c r="Q29" i="41"/>
  <c r="P29" i="41"/>
  <c r="O29" i="41"/>
  <c r="N29" i="41"/>
  <c r="M29" i="41"/>
  <c r="L29" i="41"/>
  <c r="K29" i="41"/>
  <c r="J29" i="41"/>
  <c r="I29" i="41"/>
  <c r="H29" i="41"/>
  <c r="AH28" i="41"/>
  <c r="AG28" i="41"/>
  <c r="AF28" i="41"/>
  <c r="AE28" i="41"/>
  <c r="AD28" i="41"/>
  <c r="AC28" i="41"/>
  <c r="AB28" i="41"/>
  <c r="AA28" i="41"/>
  <c r="Z28" i="41"/>
  <c r="Y28" i="41"/>
  <c r="R28" i="41"/>
  <c r="Q28" i="41"/>
  <c r="P28" i="41"/>
  <c r="O28" i="41"/>
  <c r="N28" i="41"/>
  <c r="M28" i="41"/>
  <c r="L28" i="41"/>
  <c r="K28" i="41"/>
  <c r="J28" i="41"/>
  <c r="I28" i="41"/>
  <c r="H28" i="41"/>
  <c r="CE27" i="41"/>
  <c r="CD27" i="41"/>
  <c r="CC27" i="41"/>
  <c r="CB27" i="41"/>
  <c r="CA27" i="41"/>
  <c r="BZ27" i="41"/>
  <c r="BY27" i="41"/>
  <c r="BX27" i="41"/>
  <c r="BW27" i="41"/>
  <c r="BV27" i="41"/>
  <c r="BT27" i="41"/>
  <c r="BS27" i="41"/>
  <c r="BR27" i="41"/>
  <c r="BQ27" i="41"/>
  <c r="BP27" i="41"/>
  <c r="BO27" i="41"/>
  <c r="BN27" i="41"/>
  <c r="BM27" i="41"/>
  <c r="BL27" i="41"/>
  <c r="BK27" i="41"/>
  <c r="BJ27" i="41"/>
  <c r="BC27" i="41"/>
  <c r="K135" i="41" s="1"/>
  <c r="AZ27" i="41"/>
  <c r="H135" i="41" s="1"/>
  <c r="AX27" i="41"/>
  <c r="I135" i="41" s="1"/>
  <c r="AT27" i="41"/>
  <c r="AS27" i="41"/>
  <c r="AR27" i="41"/>
  <c r="AQ27" i="41"/>
  <c r="AP27" i="41"/>
  <c r="AO27" i="41"/>
  <c r="AN27" i="41"/>
  <c r="AM27" i="41"/>
  <c r="AL27" i="41"/>
  <c r="CE26" i="41"/>
  <c r="CD26" i="41"/>
  <c r="CC26" i="41"/>
  <c r="CB26" i="41"/>
  <c r="CA26" i="41"/>
  <c r="BZ26" i="41"/>
  <c r="BY26" i="41"/>
  <c r="BX26" i="41"/>
  <c r="BW26" i="41"/>
  <c r="BV26" i="41"/>
  <c r="BT26" i="41"/>
  <c r="BS26" i="41"/>
  <c r="BR26" i="41"/>
  <c r="BQ26" i="41"/>
  <c r="BP26" i="41"/>
  <c r="BO26" i="41"/>
  <c r="BN26" i="41"/>
  <c r="BM26" i="41"/>
  <c r="BL26" i="41"/>
  <c r="BK26" i="41"/>
  <c r="BJ26" i="41"/>
  <c r="BC26" i="41"/>
  <c r="K134" i="41" s="1"/>
  <c r="AZ26" i="41"/>
  <c r="BA26" i="41" s="1"/>
  <c r="AX26" i="41"/>
  <c r="AY26" i="41" s="1"/>
  <c r="AT26" i="41"/>
  <c r="AS26" i="41"/>
  <c r="AR26" i="41"/>
  <c r="AQ26" i="41"/>
  <c r="AP26" i="41"/>
  <c r="AO26" i="41"/>
  <c r="AN26" i="41"/>
  <c r="AM26" i="41"/>
  <c r="CE25" i="41"/>
  <c r="CD25" i="41"/>
  <c r="CC25" i="41"/>
  <c r="CB25" i="41"/>
  <c r="CA25" i="41"/>
  <c r="BZ25" i="41"/>
  <c r="BY25" i="41"/>
  <c r="BX25" i="41"/>
  <c r="BW25" i="41"/>
  <c r="BV25" i="41"/>
  <c r="BT25" i="41"/>
  <c r="BS25" i="41"/>
  <c r="BR25" i="41"/>
  <c r="BQ25" i="41"/>
  <c r="BP25" i="41"/>
  <c r="BO25" i="41"/>
  <c r="BN25" i="41"/>
  <c r="BM25" i="41"/>
  <c r="BL25" i="41"/>
  <c r="BK25" i="41"/>
  <c r="BJ25" i="41"/>
  <c r="BC25" i="41"/>
  <c r="K133" i="41" s="1"/>
  <c r="AZ25" i="41"/>
  <c r="H133" i="41" s="1"/>
  <c r="AX25" i="41"/>
  <c r="I133" i="41" s="1"/>
  <c r="AT25" i="41"/>
  <c r="AS25" i="41"/>
  <c r="AR25" i="41"/>
  <c r="AQ25" i="41"/>
  <c r="AP25" i="41"/>
  <c r="AO25" i="41"/>
  <c r="AN25" i="41"/>
  <c r="AM25" i="41"/>
  <c r="CE24" i="41"/>
  <c r="CD24" i="41"/>
  <c r="CC24" i="41"/>
  <c r="CB24" i="41"/>
  <c r="CA24" i="41"/>
  <c r="BZ24" i="41"/>
  <c r="BY24" i="41"/>
  <c r="BX24" i="41"/>
  <c r="BW24" i="41"/>
  <c r="BV24" i="41"/>
  <c r="BT24" i="41"/>
  <c r="BS24" i="41"/>
  <c r="BR24" i="41"/>
  <c r="BQ24" i="41"/>
  <c r="BP24" i="41"/>
  <c r="BO24" i="41"/>
  <c r="BN24" i="41"/>
  <c r="BM24" i="41"/>
  <c r="BL24" i="41"/>
  <c r="BK24" i="41"/>
  <c r="BJ24" i="41"/>
  <c r="BC24" i="41"/>
  <c r="K132" i="41" s="1"/>
  <c r="AZ24" i="41"/>
  <c r="BA24" i="41" s="1"/>
  <c r="AX24" i="41"/>
  <c r="AT24" i="41"/>
  <c r="AS24" i="41"/>
  <c r="AR24" i="41"/>
  <c r="AQ24" i="41"/>
  <c r="AP24" i="41"/>
  <c r="AO24" i="41"/>
  <c r="AN24" i="41"/>
  <c r="AM24" i="41"/>
  <c r="CE23" i="41"/>
  <c r="CD23" i="41"/>
  <c r="CC23" i="41"/>
  <c r="CB23" i="41"/>
  <c r="CA23" i="41"/>
  <c r="BZ23" i="41"/>
  <c r="BY23" i="41"/>
  <c r="BX23" i="41"/>
  <c r="BW23" i="41"/>
  <c r="BV23" i="41"/>
  <c r="BT23" i="41"/>
  <c r="BS23" i="41"/>
  <c r="BR23" i="41"/>
  <c r="BQ23" i="41"/>
  <c r="BP23" i="41"/>
  <c r="BO23" i="41"/>
  <c r="BN23" i="41"/>
  <c r="BM23" i="41"/>
  <c r="BL23" i="41"/>
  <c r="BK23" i="41"/>
  <c r="BJ23" i="41"/>
  <c r="BC23" i="41"/>
  <c r="K131" i="41" s="1"/>
  <c r="AZ23" i="41"/>
  <c r="H131" i="41" s="1"/>
  <c r="AX23" i="41"/>
  <c r="I131" i="41" s="1"/>
  <c r="AT23" i="41"/>
  <c r="AS23" i="41"/>
  <c r="AR23" i="41"/>
  <c r="AQ23" i="41"/>
  <c r="AP23" i="41"/>
  <c r="AO23" i="41"/>
  <c r="AN23" i="41"/>
  <c r="AM23" i="41"/>
  <c r="CE22" i="41"/>
  <c r="CD22" i="41"/>
  <c r="CC22" i="41"/>
  <c r="CB22" i="41"/>
  <c r="CA22" i="41"/>
  <c r="BZ22" i="41"/>
  <c r="BY22" i="41"/>
  <c r="BX22" i="41"/>
  <c r="BW22" i="41"/>
  <c r="BV22" i="41"/>
  <c r="BT22" i="41"/>
  <c r="BS22" i="41"/>
  <c r="BR22" i="41"/>
  <c r="BQ22" i="41"/>
  <c r="BP22" i="41"/>
  <c r="BO22" i="41"/>
  <c r="BN22" i="41"/>
  <c r="BM22" i="41"/>
  <c r="BL22" i="41"/>
  <c r="BK22" i="41"/>
  <c r="BJ22" i="41"/>
  <c r="BC22" i="41"/>
  <c r="K130" i="41" s="1"/>
  <c r="AZ22" i="41"/>
  <c r="AX22" i="41"/>
  <c r="AY22" i="41" s="1"/>
  <c r="AT22" i="41"/>
  <c r="AS22" i="41"/>
  <c r="AR22" i="41"/>
  <c r="AQ22" i="41"/>
  <c r="AP22" i="41"/>
  <c r="AO22" i="41"/>
  <c r="AN22" i="41"/>
  <c r="AM22" i="41"/>
  <c r="CE21" i="41"/>
  <c r="CD21" i="41"/>
  <c r="CC21" i="41"/>
  <c r="CB21" i="41"/>
  <c r="CA21" i="41"/>
  <c r="BZ21" i="41"/>
  <c r="BY21" i="41"/>
  <c r="BX21" i="41"/>
  <c r="BW21" i="41"/>
  <c r="BV21" i="41"/>
  <c r="BT21" i="41"/>
  <c r="BS21" i="41"/>
  <c r="BR21" i="41"/>
  <c r="BQ21" i="41"/>
  <c r="BP21" i="41"/>
  <c r="BO21" i="41"/>
  <c r="BN21" i="41"/>
  <c r="BM21" i="41"/>
  <c r="BL21" i="41"/>
  <c r="BK21" i="41"/>
  <c r="BJ21" i="41"/>
  <c r="BC21" i="41"/>
  <c r="K129" i="41" s="1"/>
  <c r="AZ21" i="41"/>
  <c r="H129" i="41" s="1"/>
  <c r="AX21" i="41"/>
  <c r="I129" i="41" s="1"/>
  <c r="AT21" i="41"/>
  <c r="AS21" i="41"/>
  <c r="AR21" i="41"/>
  <c r="AQ21" i="41"/>
  <c r="AP21" i="41"/>
  <c r="AO21" i="41"/>
  <c r="AN21" i="41"/>
  <c r="AM21" i="41"/>
  <c r="CE20" i="41"/>
  <c r="CD20" i="41"/>
  <c r="CC20" i="41"/>
  <c r="CB20" i="41"/>
  <c r="CA20" i="41"/>
  <c r="BZ20" i="41"/>
  <c r="BY20" i="41"/>
  <c r="BX20" i="41"/>
  <c r="BW20" i="41"/>
  <c r="BV20" i="41"/>
  <c r="BT20" i="41"/>
  <c r="BS20" i="41"/>
  <c r="BR20" i="41"/>
  <c r="BQ20" i="41"/>
  <c r="BP20" i="41"/>
  <c r="BO20" i="41"/>
  <c r="BN20" i="41"/>
  <c r="BM20" i="41"/>
  <c r="BL20" i="41"/>
  <c r="BK20" i="41"/>
  <c r="BJ20" i="41"/>
  <c r="BC20" i="41"/>
  <c r="K128" i="41" s="1"/>
  <c r="AZ20" i="41"/>
  <c r="BA20" i="41" s="1"/>
  <c r="AX20" i="41"/>
  <c r="AY20" i="41" s="1"/>
  <c r="AT20" i="41"/>
  <c r="AS20" i="41"/>
  <c r="AR20" i="41"/>
  <c r="AQ20" i="41"/>
  <c r="AP20" i="41"/>
  <c r="AO20" i="41"/>
  <c r="AN20" i="41"/>
  <c r="AM20" i="41"/>
  <c r="CE19" i="41"/>
  <c r="CD19" i="41"/>
  <c r="CC19" i="41"/>
  <c r="CB19" i="41"/>
  <c r="CA19" i="41"/>
  <c r="BZ19" i="41"/>
  <c r="BY19" i="41"/>
  <c r="BX19" i="41"/>
  <c r="BW19" i="41"/>
  <c r="BV19" i="41"/>
  <c r="BT19" i="41"/>
  <c r="BS19" i="41"/>
  <c r="BR19" i="41"/>
  <c r="BQ19" i="41"/>
  <c r="BP19" i="41"/>
  <c r="BO19" i="41"/>
  <c r="BN19" i="41"/>
  <c r="BM19" i="41"/>
  <c r="BL19" i="41"/>
  <c r="BK19" i="41"/>
  <c r="BJ19" i="41"/>
  <c r="BC19" i="41"/>
  <c r="K127" i="41" s="1"/>
  <c r="AZ19" i="41"/>
  <c r="H127" i="41" s="1"/>
  <c r="AX19" i="41"/>
  <c r="I127" i="41" s="1"/>
  <c r="AT19" i="41"/>
  <c r="AS19" i="41"/>
  <c r="AR19" i="41"/>
  <c r="AQ19" i="41"/>
  <c r="AP19" i="41"/>
  <c r="AO19" i="41"/>
  <c r="AN19" i="41"/>
  <c r="AM19" i="41"/>
  <c r="CE18" i="41"/>
  <c r="CD18" i="41"/>
  <c r="CC18" i="41"/>
  <c r="CB18" i="41"/>
  <c r="CA18" i="41"/>
  <c r="BZ18" i="41"/>
  <c r="BY18" i="41"/>
  <c r="BX18" i="41"/>
  <c r="BW18" i="41"/>
  <c r="BV18" i="41"/>
  <c r="BT18" i="41"/>
  <c r="BS18" i="41"/>
  <c r="BR18" i="41"/>
  <c r="BQ18" i="41"/>
  <c r="BP18" i="41"/>
  <c r="BO18" i="41"/>
  <c r="BN18" i="41"/>
  <c r="BM18" i="41"/>
  <c r="BL18" i="41"/>
  <c r="BK18" i="41"/>
  <c r="BJ18" i="41"/>
  <c r="BC18" i="41"/>
  <c r="K126" i="41" s="1"/>
  <c r="AZ18" i="41"/>
  <c r="BA18" i="41" s="1"/>
  <c r="AX18" i="41"/>
  <c r="AY18" i="41" s="1"/>
  <c r="AT18" i="41"/>
  <c r="AS18" i="41"/>
  <c r="AR18" i="41"/>
  <c r="AQ18" i="41"/>
  <c r="AP18" i="41"/>
  <c r="AO18" i="41"/>
  <c r="AN18" i="41"/>
  <c r="AM18" i="41"/>
  <c r="CE17" i="41"/>
  <c r="CD17" i="41"/>
  <c r="CC17" i="41"/>
  <c r="CB17" i="41"/>
  <c r="CA17" i="41"/>
  <c r="BZ17" i="41"/>
  <c r="BY17" i="41"/>
  <c r="BX17" i="41"/>
  <c r="BW17" i="41"/>
  <c r="BV17" i="41"/>
  <c r="BT17" i="41"/>
  <c r="BS17" i="41"/>
  <c r="BR17" i="41"/>
  <c r="BQ17" i="41"/>
  <c r="BP17" i="41"/>
  <c r="BO17" i="41"/>
  <c r="BN17" i="41"/>
  <c r="BM17" i="41"/>
  <c r="BL17" i="41"/>
  <c r="BK17" i="41"/>
  <c r="BJ17" i="41"/>
  <c r="BC17" i="41"/>
  <c r="K125" i="41" s="1"/>
  <c r="AZ17" i="41"/>
  <c r="H125" i="41" s="1"/>
  <c r="AX17" i="41"/>
  <c r="I125" i="41" s="1"/>
  <c r="AT17" i="41"/>
  <c r="AS17" i="41"/>
  <c r="AR17" i="41"/>
  <c r="AQ17" i="41"/>
  <c r="AP17" i="41"/>
  <c r="AO17" i="41"/>
  <c r="AN17" i="41"/>
  <c r="AM17" i="41"/>
  <c r="CE16" i="41"/>
  <c r="CD16" i="41"/>
  <c r="CC16" i="41"/>
  <c r="CB16" i="41"/>
  <c r="CA16" i="41"/>
  <c r="BZ16" i="41"/>
  <c r="BY16" i="41"/>
  <c r="BX16" i="41"/>
  <c r="BW16" i="41"/>
  <c r="BV16" i="41"/>
  <c r="BT16" i="41"/>
  <c r="BS16" i="41"/>
  <c r="BR16" i="41"/>
  <c r="BQ16" i="41"/>
  <c r="BP16" i="41"/>
  <c r="BO16" i="41"/>
  <c r="BN16" i="41"/>
  <c r="BM16" i="41"/>
  <c r="BL16" i="41"/>
  <c r="BK16" i="41"/>
  <c r="BJ16" i="41"/>
  <c r="BC16" i="41"/>
  <c r="K124" i="41" s="1"/>
  <c r="AZ16" i="41"/>
  <c r="BA16" i="41" s="1"/>
  <c r="AX16" i="41"/>
  <c r="AT16" i="41"/>
  <c r="AS16" i="41"/>
  <c r="AR16" i="41"/>
  <c r="AQ16" i="41"/>
  <c r="AP16" i="41"/>
  <c r="AO16" i="41"/>
  <c r="AN16" i="41"/>
  <c r="AM16" i="41"/>
  <c r="CE15" i="41"/>
  <c r="CD15" i="41"/>
  <c r="CC15" i="41"/>
  <c r="CB15" i="41"/>
  <c r="CA15" i="41"/>
  <c r="BZ15" i="41"/>
  <c r="BY15" i="41"/>
  <c r="BX15" i="41"/>
  <c r="BW15" i="41"/>
  <c r="BV15" i="41"/>
  <c r="BT15" i="41"/>
  <c r="BS15" i="41"/>
  <c r="BR15" i="41"/>
  <c r="BQ15" i="41"/>
  <c r="BP15" i="41"/>
  <c r="BO15" i="41"/>
  <c r="BN15" i="41"/>
  <c r="BM15" i="41"/>
  <c r="BL15" i="41"/>
  <c r="AL15" i="41" s="1"/>
  <c r="BK15" i="41"/>
  <c r="BJ15" i="41"/>
  <c r="BC15" i="41"/>
  <c r="K123" i="41" s="1"/>
  <c r="AZ15" i="41"/>
  <c r="H123" i="41" s="1"/>
  <c r="AX15" i="41"/>
  <c r="I123" i="41" s="1"/>
  <c r="AT15" i="41"/>
  <c r="AS15" i="41"/>
  <c r="AR15" i="41"/>
  <c r="AQ15" i="41"/>
  <c r="AP15" i="41"/>
  <c r="AO15" i="41"/>
  <c r="AN15" i="41"/>
  <c r="AM15" i="41"/>
  <c r="CE14" i="41"/>
  <c r="CD14" i="41"/>
  <c r="CC14" i="41"/>
  <c r="CB14" i="41"/>
  <c r="CA14" i="41"/>
  <c r="BZ14" i="41"/>
  <c r="BY14" i="41"/>
  <c r="BX14" i="41"/>
  <c r="BW14" i="41"/>
  <c r="BV14" i="41"/>
  <c r="BT14" i="41"/>
  <c r="BS14" i="41"/>
  <c r="BR14" i="41"/>
  <c r="BQ14" i="41"/>
  <c r="BP14" i="41"/>
  <c r="BO14" i="41"/>
  <c r="BN14" i="41"/>
  <c r="BM14" i="41"/>
  <c r="BL14" i="41"/>
  <c r="BK14" i="41"/>
  <c r="BJ14" i="41"/>
  <c r="BC14" i="41"/>
  <c r="K122" i="41" s="1"/>
  <c r="AZ14" i="41"/>
  <c r="AX14" i="41"/>
  <c r="I122" i="41" s="1"/>
  <c r="AT14" i="41"/>
  <c r="AS14" i="41"/>
  <c r="AR14" i="41"/>
  <c r="AQ14" i="41"/>
  <c r="AP14" i="41"/>
  <c r="AO14" i="41"/>
  <c r="AN14" i="41"/>
  <c r="AM14" i="41"/>
  <c r="CE13" i="41"/>
  <c r="CD13" i="41"/>
  <c r="CC13" i="41"/>
  <c r="CB13" i="41"/>
  <c r="CA13" i="41"/>
  <c r="BZ13" i="41"/>
  <c r="BY13" i="41"/>
  <c r="BX13" i="41"/>
  <c r="BW13" i="41"/>
  <c r="BV13" i="41"/>
  <c r="BT13" i="41"/>
  <c r="BS13" i="41"/>
  <c r="BR13" i="41"/>
  <c r="BQ13" i="41"/>
  <c r="BP13" i="41"/>
  <c r="BO13" i="41"/>
  <c r="BN13" i="41"/>
  <c r="BM13" i="41"/>
  <c r="BL13" i="41"/>
  <c r="AL13" i="41" s="1"/>
  <c r="BK13" i="41"/>
  <c r="BJ13" i="41"/>
  <c r="BC13" i="41"/>
  <c r="K121" i="41" s="1"/>
  <c r="AZ13" i="41"/>
  <c r="H121" i="41" s="1"/>
  <c r="AX13" i="41"/>
  <c r="I121" i="41" s="1"/>
  <c r="AT13" i="41"/>
  <c r="AS13" i="41"/>
  <c r="AR13" i="41"/>
  <c r="AQ13" i="41"/>
  <c r="AP13" i="41"/>
  <c r="AO13" i="41"/>
  <c r="AN13" i="41"/>
  <c r="AM13" i="41"/>
  <c r="CE12" i="41"/>
  <c r="CD12" i="41"/>
  <c r="CC12" i="41"/>
  <c r="CB12" i="41"/>
  <c r="CA12" i="41"/>
  <c r="BZ12" i="41"/>
  <c r="BY12" i="41"/>
  <c r="BX12" i="41"/>
  <c r="BW12" i="41"/>
  <c r="BV12" i="41"/>
  <c r="BT12" i="41"/>
  <c r="BS12" i="41"/>
  <c r="BR12" i="41"/>
  <c r="BQ12" i="41"/>
  <c r="BP12" i="41"/>
  <c r="BO12" i="41"/>
  <c r="BN12" i="41"/>
  <c r="BM12" i="41"/>
  <c r="BL12" i="41"/>
  <c r="BK12" i="41"/>
  <c r="BJ12" i="41"/>
  <c r="BC12" i="41"/>
  <c r="K120" i="41" s="1"/>
  <c r="AZ12" i="41"/>
  <c r="H120" i="41" s="1"/>
  <c r="AX12" i="41"/>
  <c r="AY12" i="41" s="1"/>
  <c r="AT12" i="41"/>
  <c r="AS12" i="41"/>
  <c r="AR12" i="41"/>
  <c r="AQ12" i="41"/>
  <c r="AP12" i="41"/>
  <c r="AO12" i="41"/>
  <c r="AN12" i="41"/>
  <c r="AM12" i="41"/>
  <c r="CE11" i="41"/>
  <c r="CD11" i="41"/>
  <c r="CC11" i="41"/>
  <c r="CB11" i="41"/>
  <c r="CA11" i="41"/>
  <c r="BZ11" i="41"/>
  <c r="BY11" i="41"/>
  <c r="BX11" i="41"/>
  <c r="BW11" i="41"/>
  <c r="BV11" i="41"/>
  <c r="BT11" i="41"/>
  <c r="BS11" i="41"/>
  <c r="BR11" i="41"/>
  <c r="BQ11" i="41"/>
  <c r="BP11" i="41"/>
  <c r="BO11" i="41"/>
  <c r="BN11" i="41"/>
  <c r="BM11" i="41"/>
  <c r="BL11" i="41"/>
  <c r="BK11" i="41"/>
  <c r="BJ11" i="41"/>
  <c r="BC11" i="41"/>
  <c r="K119" i="41" s="1"/>
  <c r="AZ11" i="41"/>
  <c r="H119" i="41" s="1"/>
  <c r="AX11" i="41"/>
  <c r="I119" i="41" s="1"/>
  <c r="AT11" i="41"/>
  <c r="AS11" i="41"/>
  <c r="AR11" i="41"/>
  <c r="AQ11" i="41"/>
  <c r="AP11" i="41"/>
  <c r="AO11" i="41"/>
  <c r="AN11" i="41"/>
  <c r="AM11" i="41"/>
  <c r="CE10" i="41"/>
  <c r="CD10" i="41"/>
  <c r="CC10" i="41"/>
  <c r="CB10" i="41"/>
  <c r="CA10" i="41"/>
  <c r="BZ10" i="41"/>
  <c r="BY10" i="41"/>
  <c r="BX10" i="41"/>
  <c r="BW10" i="41"/>
  <c r="BV10" i="41"/>
  <c r="BT10" i="41"/>
  <c r="BS10" i="41"/>
  <c r="BR10" i="41"/>
  <c r="BQ10" i="41"/>
  <c r="BP10" i="41"/>
  <c r="BO10" i="41"/>
  <c r="BN10" i="41"/>
  <c r="BM10" i="41"/>
  <c r="BL10" i="41"/>
  <c r="BK10" i="41"/>
  <c r="BJ10" i="41"/>
  <c r="BC10" i="41"/>
  <c r="K118" i="41" s="1"/>
  <c r="AZ10" i="41"/>
  <c r="BA10" i="41" s="1"/>
  <c r="AX10" i="41"/>
  <c r="AY10" i="41" s="1"/>
  <c r="AT10" i="41"/>
  <c r="AS10" i="41"/>
  <c r="AR10" i="41"/>
  <c r="AQ10" i="41"/>
  <c r="AP10" i="41"/>
  <c r="AO10" i="41"/>
  <c r="AN10" i="41"/>
  <c r="AM10" i="41"/>
  <c r="CE9" i="41"/>
  <c r="CD9" i="41"/>
  <c r="CC9" i="41"/>
  <c r="CB9" i="41"/>
  <c r="CA9" i="41"/>
  <c r="BZ9" i="41"/>
  <c r="BY9" i="41"/>
  <c r="BX9" i="41"/>
  <c r="BW9" i="41"/>
  <c r="BV9" i="41"/>
  <c r="BT9" i="41"/>
  <c r="BS9" i="41"/>
  <c r="BR9" i="41"/>
  <c r="BQ9" i="41"/>
  <c r="BP9" i="41"/>
  <c r="BO9" i="41"/>
  <c r="BN9" i="41"/>
  <c r="BM9" i="41"/>
  <c r="BL9" i="41"/>
  <c r="BK9" i="41"/>
  <c r="BJ9" i="41"/>
  <c r="BC9" i="41"/>
  <c r="K117" i="41" s="1"/>
  <c r="AZ9" i="41"/>
  <c r="H117" i="41" s="1"/>
  <c r="AX9" i="41"/>
  <c r="I117" i="41" s="1"/>
  <c r="AT9" i="41"/>
  <c r="AS9" i="41"/>
  <c r="AR9" i="41"/>
  <c r="AQ9" i="41"/>
  <c r="AP9" i="41"/>
  <c r="AO9" i="41"/>
  <c r="AN9" i="41"/>
  <c r="AM9" i="41"/>
  <c r="CE8" i="41"/>
  <c r="CD8" i="41"/>
  <c r="CC8" i="41"/>
  <c r="CB8" i="41"/>
  <c r="CA8" i="41"/>
  <c r="BZ8" i="41"/>
  <c r="BY8" i="41"/>
  <c r="BX8" i="41"/>
  <c r="BW8" i="41"/>
  <c r="BV8" i="41"/>
  <c r="BT8" i="41"/>
  <c r="BS8" i="41"/>
  <c r="BR8" i="41"/>
  <c r="BQ8" i="41"/>
  <c r="BP8" i="41"/>
  <c r="BO8" i="41"/>
  <c r="BN8" i="41"/>
  <c r="BM8" i="41"/>
  <c r="BL8" i="41"/>
  <c r="BK8" i="41"/>
  <c r="AK8" i="41" s="1"/>
  <c r="BJ8" i="41"/>
  <c r="BC8" i="41"/>
  <c r="K116" i="41" s="1"/>
  <c r="AZ8" i="41"/>
  <c r="H116" i="41" s="1"/>
  <c r="AX8" i="41"/>
  <c r="I116" i="41" s="1"/>
  <c r="AT8" i="41"/>
  <c r="AS8" i="41"/>
  <c r="AR8" i="41"/>
  <c r="AQ8" i="41"/>
  <c r="AP8" i="41"/>
  <c r="AO8" i="41"/>
  <c r="AN8" i="41"/>
  <c r="AM8" i="41"/>
  <c r="CE7" i="41"/>
  <c r="CD7" i="41"/>
  <c r="CC7" i="41"/>
  <c r="CB7" i="41"/>
  <c r="CA7" i="41"/>
  <c r="BZ7" i="41"/>
  <c r="BY7" i="41"/>
  <c r="BX7" i="41"/>
  <c r="BW7" i="41"/>
  <c r="BV7" i="41"/>
  <c r="BT7" i="41"/>
  <c r="BS7" i="41"/>
  <c r="BR7" i="41"/>
  <c r="BQ7" i="41"/>
  <c r="BP7" i="41"/>
  <c r="BO7" i="41"/>
  <c r="BN7" i="41"/>
  <c r="BM7" i="41"/>
  <c r="BL7" i="41"/>
  <c r="BK7" i="41"/>
  <c r="BJ7" i="41"/>
  <c r="BC7" i="41"/>
  <c r="K115" i="41" s="1"/>
  <c r="AZ7" i="41"/>
  <c r="AX7" i="41"/>
  <c r="AY7" i="41" s="1"/>
  <c r="AT7" i="41"/>
  <c r="AS7" i="41"/>
  <c r="AR7" i="41"/>
  <c r="AQ7" i="41"/>
  <c r="AP7" i="41"/>
  <c r="AO7" i="41"/>
  <c r="AN7" i="41"/>
  <c r="AM7" i="41"/>
  <c r="CE6" i="41"/>
  <c r="CD6" i="41"/>
  <c r="CC6" i="41"/>
  <c r="CB6" i="41"/>
  <c r="CA6" i="41"/>
  <c r="BZ6" i="41"/>
  <c r="BY6" i="41"/>
  <c r="BX6" i="41"/>
  <c r="BW6" i="41"/>
  <c r="BV6" i="41"/>
  <c r="BT6" i="41"/>
  <c r="BS6" i="41"/>
  <c r="BR6" i="41"/>
  <c r="BQ6" i="41"/>
  <c r="BP6" i="41"/>
  <c r="BO6" i="41"/>
  <c r="BN6" i="41"/>
  <c r="BM6" i="41"/>
  <c r="BL6" i="41"/>
  <c r="BK6" i="41"/>
  <c r="BJ6" i="41"/>
  <c r="BC6" i="41"/>
  <c r="K114" i="41" s="1"/>
  <c r="AZ6" i="41"/>
  <c r="AX6" i="41"/>
  <c r="I114" i="41" s="1"/>
  <c r="AT6" i="41"/>
  <c r="AS6" i="41"/>
  <c r="AR6" i="41"/>
  <c r="AQ6" i="41"/>
  <c r="AP6" i="41"/>
  <c r="AO6" i="41"/>
  <c r="AN6" i="41"/>
  <c r="AM6" i="41"/>
  <c r="CE5" i="41"/>
  <c r="CD5" i="41"/>
  <c r="CC5" i="41"/>
  <c r="CB5" i="41"/>
  <c r="CA5" i="41"/>
  <c r="BZ5" i="41"/>
  <c r="BY5" i="41"/>
  <c r="BX5" i="41"/>
  <c r="BW5" i="41"/>
  <c r="BV5" i="41"/>
  <c r="BT5" i="41"/>
  <c r="BS5" i="41"/>
  <c r="BR5" i="41"/>
  <c r="BQ5" i="41"/>
  <c r="BP5" i="41"/>
  <c r="BO5" i="41"/>
  <c r="BN5" i="41"/>
  <c r="BM5" i="41"/>
  <c r="BL5" i="41"/>
  <c r="BK5" i="41"/>
  <c r="BJ5" i="41"/>
  <c r="BC5" i="41"/>
  <c r="K113" i="41" s="1"/>
  <c r="AZ5" i="41"/>
  <c r="H113" i="41" s="1"/>
  <c r="AX5" i="41"/>
  <c r="AY5" i="41" s="1"/>
  <c r="AT5" i="41"/>
  <c r="AS5" i="41"/>
  <c r="AR5" i="41"/>
  <c r="AQ5" i="41"/>
  <c r="AP5" i="41"/>
  <c r="AO5" i="41"/>
  <c r="AN5" i="41"/>
  <c r="AM5" i="41"/>
  <c r="CE4" i="41"/>
  <c r="CD4" i="41"/>
  <c r="CC4" i="41"/>
  <c r="CB4" i="41"/>
  <c r="CA4" i="41"/>
  <c r="BZ4" i="41"/>
  <c r="BY4" i="41"/>
  <c r="BX4" i="41"/>
  <c r="BW4" i="41"/>
  <c r="BV4" i="41"/>
  <c r="BT4" i="41"/>
  <c r="BS4" i="41"/>
  <c r="BR4" i="41"/>
  <c r="BQ4" i="41"/>
  <c r="BP4" i="41"/>
  <c r="BO4" i="41"/>
  <c r="BN4" i="41"/>
  <c r="BM4" i="41"/>
  <c r="BL4" i="41"/>
  <c r="BK4" i="41"/>
  <c r="BJ4" i="41"/>
  <c r="BC4" i="41"/>
  <c r="K112" i="41" s="1"/>
  <c r="AZ4" i="41"/>
  <c r="H112" i="41" s="1"/>
  <c r="AX4" i="41"/>
  <c r="AT4" i="41"/>
  <c r="AS4" i="41"/>
  <c r="AR4" i="41"/>
  <c r="AQ4" i="41"/>
  <c r="AP4" i="41"/>
  <c r="AO4" i="41"/>
  <c r="AN4" i="41"/>
  <c r="AM4" i="41"/>
  <c r="CE3" i="41"/>
  <c r="CD3" i="41"/>
  <c r="CC3" i="41"/>
  <c r="CB3" i="41"/>
  <c r="CA3" i="41"/>
  <c r="BZ3" i="41"/>
  <c r="BY3" i="41"/>
  <c r="BX3" i="41"/>
  <c r="BW3" i="41"/>
  <c r="BV3" i="41"/>
  <c r="BT3" i="41"/>
  <c r="BS3" i="41"/>
  <c r="BR3" i="41"/>
  <c r="BQ3" i="41"/>
  <c r="BP3" i="41"/>
  <c r="BO3" i="41"/>
  <c r="BN3" i="41"/>
  <c r="BM3" i="41"/>
  <c r="BL3" i="41"/>
  <c r="BK3" i="41"/>
  <c r="BJ3" i="41"/>
  <c r="BC3" i="41"/>
  <c r="K111" i="41" s="1"/>
  <c r="AZ3" i="41"/>
  <c r="BA3" i="41" s="1"/>
  <c r="AX3" i="41"/>
  <c r="AT3" i="41"/>
  <c r="AS3" i="41"/>
  <c r="AR3" i="41"/>
  <c r="AQ3" i="41"/>
  <c r="AP3" i="41"/>
  <c r="AO3" i="41"/>
  <c r="AN3" i="41"/>
  <c r="AM3" i="41"/>
  <c r="BA3" i="48" l="1"/>
  <c r="BX32" i="48"/>
  <c r="R89" i="48" s="1"/>
  <c r="I75" i="48" s="1"/>
  <c r="CB32" i="48"/>
  <c r="R93" i="48" s="1"/>
  <c r="AY5" i="48"/>
  <c r="BA7" i="48"/>
  <c r="AY9" i="48"/>
  <c r="BA11" i="48"/>
  <c r="AY13" i="48"/>
  <c r="BA15" i="48"/>
  <c r="AY17" i="48"/>
  <c r="BA19" i="48"/>
  <c r="AY21" i="48"/>
  <c r="BM34" i="48"/>
  <c r="W89" i="48" s="1"/>
  <c r="I78" i="48" s="1"/>
  <c r="BQ34" i="48"/>
  <c r="W93" i="48" s="1"/>
  <c r="BV34" i="48"/>
  <c r="V87" i="48" s="1"/>
  <c r="G79" i="48" s="1"/>
  <c r="BZ34" i="48"/>
  <c r="V91" i="48" s="1"/>
  <c r="K79" i="48" s="1"/>
  <c r="CD34" i="48"/>
  <c r="V95" i="48" s="1"/>
  <c r="BA23" i="48"/>
  <c r="AY25" i="48"/>
  <c r="BA27" i="48"/>
  <c r="BK28" i="48"/>
  <c r="BO28" i="48"/>
  <c r="BS28" i="48"/>
  <c r="BX28" i="48"/>
  <c r="CB28" i="48"/>
  <c r="BM29" i="48"/>
  <c r="BQ29" i="48"/>
  <c r="BV29" i="48"/>
  <c r="BZ29" i="48"/>
  <c r="CD29" i="48"/>
  <c r="BK30" i="48"/>
  <c r="BO30" i="48"/>
  <c r="BS30" i="48"/>
  <c r="BX30" i="48"/>
  <c r="CB30" i="48"/>
  <c r="H31" i="48"/>
  <c r="BM31" i="48"/>
  <c r="Q89" i="48" s="1"/>
  <c r="I80" i="48" s="1"/>
  <c r="BQ31" i="48"/>
  <c r="Q93" i="48" s="1"/>
  <c r="BV31" i="48"/>
  <c r="P87" i="48" s="1"/>
  <c r="G81" i="48" s="1"/>
  <c r="BZ31" i="48"/>
  <c r="P91" i="48" s="1"/>
  <c r="K81" i="48" s="1"/>
  <c r="CD31" i="48"/>
  <c r="P95" i="48" s="1"/>
  <c r="BL32" i="48"/>
  <c r="S88" i="48" s="1"/>
  <c r="H74" i="48" s="1"/>
  <c r="BP32" i="48"/>
  <c r="S92" i="48" s="1"/>
  <c r="BT32" i="48"/>
  <c r="S96" i="48" s="1"/>
  <c r="BZ32" i="48"/>
  <c r="R91" i="48" s="1"/>
  <c r="K75" i="48" s="1"/>
  <c r="CE32" i="48"/>
  <c r="R96" i="48" s="1"/>
  <c r="BP34" i="48"/>
  <c r="W92" i="48" s="1"/>
  <c r="BJ33" i="48"/>
  <c r="U86" i="48" s="1"/>
  <c r="F76" i="48" s="1"/>
  <c r="BN33" i="48"/>
  <c r="U90" i="48" s="1"/>
  <c r="J76" i="48" s="1"/>
  <c r="BR33" i="48"/>
  <c r="U94" i="48" s="1"/>
  <c r="BW33" i="48"/>
  <c r="T88" i="48" s="1"/>
  <c r="H77" i="48" s="1"/>
  <c r="CA33" i="48"/>
  <c r="T92" i="48" s="1"/>
  <c r="CE33" i="48"/>
  <c r="T96" i="48" s="1"/>
  <c r="BN34" i="48"/>
  <c r="W90" i="48" s="1"/>
  <c r="J78" i="48" s="1"/>
  <c r="BR34" i="48"/>
  <c r="W94" i="48" s="1"/>
  <c r="BW34" i="48"/>
  <c r="V88" i="48" s="1"/>
  <c r="H79" i="48" s="1"/>
  <c r="CA34" i="48"/>
  <c r="V92" i="48" s="1"/>
  <c r="CE34" i="48"/>
  <c r="V96" i="48" s="1"/>
  <c r="BL28" i="48"/>
  <c r="BP28" i="48"/>
  <c r="BT28" i="48"/>
  <c r="BY28" i="48"/>
  <c r="CC28" i="48"/>
  <c r="BJ29" i="48"/>
  <c r="BN29" i="48"/>
  <c r="BR29" i="48"/>
  <c r="BW29" i="48"/>
  <c r="CA29" i="48"/>
  <c r="CE29" i="48"/>
  <c r="BL30" i="48"/>
  <c r="BP30" i="48"/>
  <c r="BT30" i="48"/>
  <c r="BY30" i="48"/>
  <c r="CC30" i="48"/>
  <c r="BJ31" i="48"/>
  <c r="Q86" i="48" s="1"/>
  <c r="F80" i="48" s="1"/>
  <c r="BN31" i="48"/>
  <c r="Q90" i="48" s="1"/>
  <c r="J80" i="48" s="1"/>
  <c r="BR31" i="48"/>
  <c r="Q94" i="48" s="1"/>
  <c r="BW31" i="48"/>
  <c r="P88" i="48" s="1"/>
  <c r="H81" i="48" s="1"/>
  <c r="CA31" i="48"/>
  <c r="P92" i="48" s="1"/>
  <c r="CE31" i="48"/>
  <c r="P96" i="48" s="1"/>
  <c r="BM32" i="48"/>
  <c r="S89" i="48" s="1"/>
  <c r="I74" i="48" s="1"/>
  <c r="BQ32" i="48"/>
  <c r="S93" i="48" s="1"/>
  <c r="BV32" i="48"/>
  <c r="R87" i="48" s="1"/>
  <c r="G75" i="48" s="1"/>
  <c r="CA32" i="48"/>
  <c r="R92" i="48" s="1"/>
  <c r="BT34" i="48"/>
  <c r="W96" i="48" s="1"/>
  <c r="AY3" i="48"/>
  <c r="BA5" i="48"/>
  <c r="AY7" i="48"/>
  <c r="BA9" i="48"/>
  <c r="AY11" i="48"/>
  <c r="BA13" i="48"/>
  <c r="AY15" i="48"/>
  <c r="BA17" i="48"/>
  <c r="AY19" i="48"/>
  <c r="BA21" i="48"/>
  <c r="BK34" i="48"/>
  <c r="W87" i="48" s="1"/>
  <c r="G78" i="48" s="1"/>
  <c r="BO34" i="48"/>
  <c r="W91" i="48" s="1"/>
  <c r="K78" i="48" s="1"/>
  <c r="BS34" i="48"/>
  <c r="W95" i="48" s="1"/>
  <c r="BX34" i="48"/>
  <c r="V89" i="48" s="1"/>
  <c r="I79" i="48" s="1"/>
  <c r="CB34" i="48"/>
  <c r="V93" i="48" s="1"/>
  <c r="AY23" i="48"/>
  <c r="BA25" i="48"/>
  <c r="AY27" i="48"/>
  <c r="BM28" i="48"/>
  <c r="BQ28" i="48"/>
  <c r="BV28" i="48"/>
  <c r="BZ28" i="48"/>
  <c r="CD28" i="48"/>
  <c r="BK29" i="48"/>
  <c r="BO29" i="48"/>
  <c r="BS29" i="48"/>
  <c r="BX29" i="48"/>
  <c r="CB29" i="48"/>
  <c r="CD30" i="48"/>
  <c r="J31" i="48"/>
  <c r="N31" i="48"/>
  <c r="R31" i="48"/>
  <c r="AB31" i="48"/>
  <c r="AF31" i="48"/>
  <c r="BK31" i="48"/>
  <c r="Q87" i="48" s="1"/>
  <c r="G80" i="48" s="1"/>
  <c r="BO31" i="48"/>
  <c r="Q91" i="48" s="1"/>
  <c r="K80" i="48" s="1"/>
  <c r="BS31" i="48"/>
  <c r="Q95" i="48" s="1"/>
  <c r="BX31" i="48"/>
  <c r="P89" i="48" s="1"/>
  <c r="I81" i="48" s="1"/>
  <c r="CB31" i="48"/>
  <c r="P93" i="48" s="1"/>
  <c r="BJ32" i="48"/>
  <c r="S86" i="48" s="1"/>
  <c r="F74" i="48" s="1"/>
  <c r="BN32" i="48"/>
  <c r="S90" i="48" s="1"/>
  <c r="J74" i="48" s="1"/>
  <c r="BR32" i="48"/>
  <c r="S94" i="48" s="1"/>
  <c r="BW32" i="48"/>
  <c r="R88" i="48" s="1"/>
  <c r="H75" i="48" s="1"/>
  <c r="CC32" i="48"/>
  <c r="R94" i="48" s="1"/>
  <c r="BY34" i="48"/>
  <c r="V90" i="48" s="1"/>
  <c r="J79" i="48" s="1"/>
  <c r="BJ28" i="48"/>
  <c r="BN28" i="48"/>
  <c r="BR28" i="48"/>
  <c r="BW28" i="48"/>
  <c r="CA28" i="48"/>
  <c r="CE28" i="48"/>
  <c r="BY29" i="48"/>
  <c r="K31" i="48"/>
  <c r="O31" i="48"/>
  <c r="Y31" i="48"/>
  <c r="AC31" i="48"/>
  <c r="AG31" i="48"/>
  <c r="BL31" i="48"/>
  <c r="Q88" i="48" s="1"/>
  <c r="H80" i="48" s="1"/>
  <c r="CC31" i="48"/>
  <c r="P94" i="48" s="1"/>
  <c r="AY3" i="47"/>
  <c r="BA5" i="47"/>
  <c r="AZ39" i="47" s="1"/>
  <c r="AY7" i="47"/>
  <c r="BA9" i="47"/>
  <c r="BX33" i="47"/>
  <c r="T89" i="47" s="1"/>
  <c r="I77" i="47" s="1"/>
  <c r="CB33" i="47"/>
  <c r="T93" i="47" s="1"/>
  <c r="AZ41" i="47"/>
  <c r="AY41" i="47"/>
  <c r="BA43" i="47"/>
  <c r="H139" i="47" s="1"/>
  <c r="AX41" i="47"/>
  <c r="BS34" i="47"/>
  <c r="W95" i="47" s="1"/>
  <c r="BX34" i="47"/>
  <c r="V89" i="47" s="1"/>
  <c r="I79" i="47" s="1"/>
  <c r="CB34" i="47"/>
  <c r="V93" i="47" s="1"/>
  <c r="BM28" i="47"/>
  <c r="BQ28" i="47"/>
  <c r="BV28" i="47"/>
  <c r="BZ28" i="47"/>
  <c r="CD28" i="47"/>
  <c r="BK29" i="47"/>
  <c r="BO29" i="47"/>
  <c r="BS29" i="47"/>
  <c r="BM30" i="47"/>
  <c r="BQ30" i="47"/>
  <c r="BV30" i="47"/>
  <c r="BZ30" i="47"/>
  <c r="CD30" i="47"/>
  <c r="J31" i="47"/>
  <c r="N31" i="47"/>
  <c r="R31" i="47"/>
  <c r="AB31" i="47"/>
  <c r="AF31" i="47"/>
  <c r="BK31" i="47"/>
  <c r="Q87" i="47" s="1"/>
  <c r="G80" i="47" s="1"/>
  <c r="BO31" i="47"/>
  <c r="Q91" i="47" s="1"/>
  <c r="K80" i="47" s="1"/>
  <c r="BS31" i="47"/>
  <c r="Q95" i="47" s="1"/>
  <c r="BX31" i="47"/>
  <c r="P89" i="47" s="1"/>
  <c r="I81" i="47" s="1"/>
  <c r="CB31" i="47"/>
  <c r="P93" i="47" s="1"/>
  <c r="BJ32" i="47"/>
  <c r="S86" i="47" s="1"/>
  <c r="F74" i="47" s="1"/>
  <c r="BN32" i="47"/>
  <c r="S90" i="47" s="1"/>
  <c r="J74" i="47" s="1"/>
  <c r="BR32" i="47"/>
  <c r="S94" i="47" s="1"/>
  <c r="BW32" i="47"/>
  <c r="R88" i="47" s="1"/>
  <c r="H75" i="47" s="1"/>
  <c r="CC32" i="47"/>
  <c r="R94" i="47" s="1"/>
  <c r="BP34" i="47"/>
  <c r="W92" i="47" s="1"/>
  <c r="BJ28" i="47"/>
  <c r="BN28" i="47"/>
  <c r="BR28" i="47"/>
  <c r="BW28" i="47"/>
  <c r="CA28" i="47"/>
  <c r="CE28" i="47"/>
  <c r="BL29" i="47"/>
  <c r="BP29" i="47"/>
  <c r="BT29" i="47"/>
  <c r="BY29" i="47"/>
  <c r="CC29" i="47"/>
  <c r="BJ30" i="47"/>
  <c r="BN30" i="47"/>
  <c r="BR30" i="47"/>
  <c r="BW30" i="47"/>
  <c r="CA30" i="47"/>
  <c r="CE30" i="47"/>
  <c r="BL31" i="47"/>
  <c r="Q88" i="47" s="1"/>
  <c r="H80" i="47" s="1"/>
  <c r="BT31" i="47"/>
  <c r="Q96" i="47" s="1"/>
  <c r="BY31" i="47"/>
  <c r="P90" i="47" s="1"/>
  <c r="J81" i="47" s="1"/>
  <c r="CC31" i="47"/>
  <c r="P94" i="47" s="1"/>
  <c r="BK32" i="47"/>
  <c r="S87" i="47" s="1"/>
  <c r="G74" i="47" s="1"/>
  <c r="BO32" i="47"/>
  <c r="S91" i="47" s="1"/>
  <c r="K74" i="47" s="1"/>
  <c r="BS32" i="47"/>
  <c r="S95" i="47" s="1"/>
  <c r="BY32" i="47"/>
  <c r="R90" i="47" s="1"/>
  <c r="J75" i="47" s="1"/>
  <c r="CD32" i="47"/>
  <c r="R95" i="47" s="1"/>
  <c r="BK34" i="47"/>
  <c r="W87" i="47" s="1"/>
  <c r="G78" i="47" s="1"/>
  <c r="BA41" i="47"/>
  <c r="H111" i="47"/>
  <c r="H115" i="47"/>
  <c r="H119" i="47"/>
  <c r="H123" i="47"/>
  <c r="H127" i="47"/>
  <c r="H131" i="47"/>
  <c r="H135" i="47"/>
  <c r="BX32" i="47"/>
  <c r="R89" i="47" s="1"/>
  <c r="I75" i="47" s="1"/>
  <c r="CB32" i="47"/>
  <c r="R93" i="47" s="1"/>
  <c r="AY5" i="47"/>
  <c r="AY9" i="47"/>
  <c r="AY13" i="47"/>
  <c r="AY17" i="47"/>
  <c r="AY21" i="47"/>
  <c r="BM34" i="47"/>
  <c r="W89" i="47" s="1"/>
  <c r="I78" i="47" s="1"/>
  <c r="BQ34" i="47"/>
  <c r="W93" i="47" s="1"/>
  <c r="BV34" i="47"/>
  <c r="V87" i="47" s="1"/>
  <c r="G79" i="47" s="1"/>
  <c r="BZ34" i="47"/>
  <c r="V91" i="47" s="1"/>
  <c r="K79" i="47" s="1"/>
  <c r="CD34" i="47"/>
  <c r="V95" i="47" s="1"/>
  <c r="AY25" i="47"/>
  <c r="BK28" i="47"/>
  <c r="BO28" i="47"/>
  <c r="BS28" i="47"/>
  <c r="BX28" i="47"/>
  <c r="CB28" i="47"/>
  <c r="BM29" i="47"/>
  <c r="BQ29" i="47"/>
  <c r="BV29" i="47"/>
  <c r="BZ29" i="47"/>
  <c r="BX30" i="47"/>
  <c r="CB30" i="47"/>
  <c r="BM31" i="47"/>
  <c r="Q89" i="47" s="1"/>
  <c r="I80" i="47" s="1"/>
  <c r="BQ31" i="47"/>
  <c r="Q93" i="47" s="1"/>
  <c r="BV31" i="47"/>
  <c r="P87" i="47" s="1"/>
  <c r="G81" i="47" s="1"/>
  <c r="BZ31" i="47"/>
  <c r="P91" i="47" s="1"/>
  <c r="K81" i="47" s="1"/>
  <c r="CD31" i="47"/>
  <c r="P95" i="47" s="1"/>
  <c r="BL32" i="47"/>
  <c r="S88" i="47" s="1"/>
  <c r="H74" i="47" s="1"/>
  <c r="BP32" i="47"/>
  <c r="S92" i="47" s="1"/>
  <c r="BT32" i="47"/>
  <c r="S96" i="47" s="1"/>
  <c r="CE32" i="47"/>
  <c r="R96" i="47" s="1"/>
  <c r="H120" i="47"/>
  <c r="H124" i="47"/>
  <c r="H128" i="47"/>
  <c r="H132" i="47"/>
  <c r="BJ33" i="47"/>
  <c r="U86" i="47" s="1"/>
  <c r="F76" i="47" s="1"/>
  <c r="BN33" i="47"/>
  <c r="U90" i="47" s="1"/>
  <c r="J76" i="47" s="1"/>
  <c r="BR33" i="47"/>
  <c r="U94" i="47" s="1"/>
  <c r="BW33" i="47"/>
  <c r="T88" i="47" s="1"/>
  <c r="H77" i="47" s="1"/>
  <c r="CA33" i="47"/>
  <c r="T92" i="47" s="1"/>
  <c r="CE33" i="47"/>
  <c r="T96" i="47" s="1"/>
  <c r="BJ34" i="47"/>
  <c r="W86" i="47" s="1"/>
  <c r="F78" i="47" s="1"/>
  <c r="BN34" i="47"/>
  <c r="W90" i="47" s="1"/>
  <c r="J78" i="47" s="1"/>
  <c r="BR34" i="47"/>
  <c r="W94" i="47" s="1"/>
  <c r="BW34" i="47"/>
  <c r="V88" i="47" s="1"/>
  <c r="H79" i="47" s="1"/>
  <c r="CA34" i="47"/>
  <c r="V92" i="47" s="1"/>
  <c r="CE34" i="47"/>
  <c r="V96" i="47" s="1"/>
  <c r="BL28" i="47"/>
  <c r="BP28" i="47"/>
  <c r="BT28" i="47"/>
  <c r="BY28" i="47"/>
  <c r="CC28" i="47"/>
  <c r="CA29" i="47"/>
  <c r="M31" i="47"/>
  <c r="AX28" i="47" s="1"/>
  <c r="Q31" i="47"/>
  <c r="AA31" i="47"/>
  <c r="AE31" i="47"/>
  <c r="BJ31" i="47"/>
  <c r="Q86" i="47" s="1"/>
  <c r="F80" i="47" s="1"/>
  <c r="BN31" i="47"/>
  <c r="Q90" i="47" s="1"/>
  <c r="J80" i="47" s="1"/>
  <c r="BR31" i="47"/>
  <c r="Q94" i="47" s="1"/>
  <c r="BW31" i="47"/>
  <c r="P88" i="47" s="1"/>
  <c r="H81" i="47" s="1"/>
  <c r="CA31" i="47"/>
  <c r="P92" i="47" s="1"/>
  <c r="CE31" i="47"/>
  <c r="P96" i="47" s="1"/>
  <c r="BK30" i="46"/>
  <c r="BK28" i="46"/>
  <c r="BK32" i="46"/>
  <c r="S87" i="46" s="1"/>
  <c r="G74" i="46" s="1"/>
  <c r="BK29" i="46"/>
  <c r="BO30" i="46"/>
  <c r="BO28" i="46"/>
  <c r="BO32" i="46"/>
  <c r="S91" i="46" s="1"/>
  <c r="K74" i="46" s="1"/>
  <c r="BO29" i="46"/>
  <c r="BS30" i="46"/>
  <c r="BS28" i="46"/>
  <c r="BS32" i="46"/>
  <c r="S95" i="46" s="1"/>
  <c r="BS29" i="46"/>
  <c r="BX32" i="46"/>
  <c r="R89" i="46" s="1"/>
  <c r="I75" i="46" s="1"/>
  <c r="BX30" i="46"/>
  <c r="BX28" i="46"/>
  <c r="BX29" i="46"/>
  <c r="CB32" i="46"/>
  <c r="R93" i="46" s="1"/>
  <c r="CB30" i="46"/>
  <c r="CB28" i="46"/>
  <c r="CB29" i="46"/>
  <c r="I116" i="46"/>
  <c r="AY8" i="46"/>
  <c r="BA10" i="46"/>
  <c r="H118" i="46"/>
  <c r="BB3" i="46"/>
  <c r="J111" i="46" s="1"/>
  <c r="I114" i="46"/>
  <c r="AY6" i="46"/>
  <c r="H116" i="46"/>
  <c r="BA8" i="46"/>
  <c r="BB9" i="46"/>
  <c r="J117" i="46" s="1"/>
  <c r="I122" i="46"/>
  <c r="AY14" i="46"/>
  <c r="BP31" i="46"/>
  <c r="Q92" i="46" s="1"/>
  <c r="BT31" i="46"/>
  <c r="Q96" i="46" s="1"/>
  <c r="BM29" i="46"/>
  <c r="BM30" i="46"/>
  <c r="BM28" i="46"/>
  <c r="BM32" i="46"/>
  <c r="S89" i="46" s="1"/>
  <c r="I74" i="46" s="1"/>
  <c r="BQ29" i="46"/>
  <c r="BQ30" i="46"/>
  <c r="BQ28" i="46"/>
  <c r="BQ32" i="46"/>
  <c r="S93" i="46" s="1"/>
  <c r="BV29" i="46"/>
  <c r="BV30" i="46"/>
  <c r="BV28" i="46"/>
  <c r="BV32" i="46"/>
  <c r="R87" i="46" s="1"/>
  <c r="G75" i="46" s="1"/>
  <c r="BZ32" i="46"/>
  <c r="R91" i="46" s="1"/>
  <c r="K75" i="46" s="1"/>
  <c r="BZ29" i="46"/>
  <c r="BZ30" i="46"/>
  <c r="BZ28" i="46"/>
  <c r="CD29" i="46"/>
  <c r="CD32" i="46"/>
  <c r="R95" i="46" s="1"/>
  <c r="CD30" i="46"/>
  <c r="CD28" i="46"/>
  <c r="I112" i="46"/>
  <c r="AY4" i="46"/>
  <c r="BA6" i="46"/>
  <c r="H114" i="46"/>
  <c r="I120" i="46"/>
  <c r="AY12" i="46"/>
  <c r="BA14" i="46"/>
  <c r="H122" i="46"/>
  <c r="BB16" i="46"/>
  <c r="J124" i="46" s="1"/>
  <c r="AY3" i="46"/>
  <c r="BJ30" i="46"/>
  <c r="BN30" i="46"/>
  <c r="BR30" i="46"/>
  <c r="BW30" i="46"/>
  <c r="CA30" i="46"/>
  <c r="CE32" i="46"/>
  <c r="R96" i="46" s="1"/>
  <c r="H112" i="46"/>
  <c r="BA4" i="46"/>
  <c r="AX39" i="46" s="1"/>
  <c r="BB5" i="46"/>
  <c r="J113" i="46" s="1"/>
  <c r="I118" i="46"/>
  <c r="AY10" i="46"/>
  <c r="AY34" i="46" s="1"/>
  <c r="H44" i="46" s="1"/>
  <c r="H120" i="46"/>
  <c r="BA12" i="46"/>
  <c r="AX40" i="46" s="1"/>
  <c r="BB13" i="46"/>
  <c r="J121" i="46" s="1"/>
  <c r="H31" i="46"/>
  <c r="BJ33" i="46"/>
  <c r="U86" i="46" s="1"/>
  <c r="F76" i="46" s="1"/>
  <c r="BN33" i="46"/>
  <c r="U90" i="46" s="1"/>
  <c r="J76" i="46" s="1"/>
  <c r="BR33" i="46"/>
  <c r="U94" i="46" s="1"/>
  <c r="BW33" i="46"/>
  <c r="T88" i="46" s="1"/>
  <c r="H77" i="46" s="1"/>
  <c r="CA33" i="46"/>
  <c r="T92" i="46" s="1"/>
  <c r="CE33" i="46"/>
  <c r="T96" i="46" s="1"/>
  <c r="BA16" i="46"/>
  <c r="BA40" i="46" s="1"/>
  <c r="AY18" i="46"/>
  <c r="BA20" i="46"/>
  <c r="BR34" i="46"/>
  <c r="W94" i="46" s="1"/>
  <c r="BW34" i="46"/>
  <c r="V88" i="46" s="1"/>
  <c r="H79" i="46" s="1"/>
  <c r="CA34" i="46"/>
  <c r="V92" i="46" s="1"/>
  <c r="CE34" i="46"/>
  <c r="V96" i="46" s="1"/>
  <c r="AY22" i="46"/>
  <c r="AY35" i="46" s="1"/>
  <c r="J44" i="46" s="1"/>
  <c r="BA24" i="46"/>
  <c r="AY26" i="46"/>
  <c r="BL28" i="46"/>
  <c r="BP28" i="46"/>
  <c r="BT28" i="46"/>
  <c r="BY28" i="46"/>
  <c r="CC28" i="46"/>
  <c r="BJ29" i="46"/>
  <c r="BN29" i="46"/>
  <c r="BR29" i="46"/>
  <c r="BW29" i="46"/>
  <c r="CA29" i="46"/>
  <c r="CE29" i="46"/>
  <c r="BL30" i="46"/>
  <c r="BP30" i="46"/>
  <c r="BT30" i="46"/>
  <c r="BY30" i="46"/>
  <c r="CC30" i="46"/>
  <c r="I31" i="46"/>
  <c r="M31" i="46"/>
  <c r="Q31" i="46"/>
  <c r="AA31" i="46"/>
  <c r="AE31" i="46"/>
  <c r="BJ31" i="46"/>
  <c r="Q86" i="46" s="1"/>
  <c r="F80" i="46" s="1"/>
  <c r="BN31" i="46"/>
  <c r="Q90" i="46" s="1"/>
  <c r="J80" i="46" s="1"/>
  <c r="BR31" i="46"/>
  <c r="Q94" i="46" s="1"/>
  <c r="BW31" i="46"/>
  <c r="P88" i="46" s="1"/>
  <c r="H81" i="46" s="1"/>
  <c r="CA31" i="46"/>
  <c r="P92" i="46" s="1"/>
  <c r="CE31" i="46"/>
  <c r="P96" i="46" s="1"/>
  <c r="CA32" i="46"/>
  <c r="R92" i="46" s="1"/>
  <c r="BP34" i="46"/>
  <c r="W92" i="46" s="1"/>
  <c r="H126" i="46"/>
  <c r="H130" i="46"/>
  <c r="H134" i="46"/>
  <c r="AZ41" i="46"/>
  <c r="AY41" i="46"/>
  <c r="BA43" i="46"/>
  <c r="H139" i="46" s="1"/>
  <c r="AX41" i="46"/>
  <c r="J31" i="46"/>
  <c r="N31" i="46"/>
  <c r="R31" i="46"/>
  <c r="AB31" i="46"/>
  <c r="AF31" i="46"/>
  <c r="BK31" i="46"/>
  <c r="Q87" i="46" s="1"/>
  <c r="G80" i="46" s="1"/>
  <c r="BO31" i="46"/>
  <c r="Q91" i="46" s="1"/>
  <c r="K80" i="46" s="1"/>
  <c r="BS31" i="46"/>
  <c r="Q95" i="46" s="1"/>
  <c r="BX31" i="46"/>
  <c r="P89" i="46" s="1"/>
  <c r="I81" i="46" s="1"/>
  <c r="CB31" i="46"/>
  <c r="P93" i="46" s="1"/>
  <c r="BJ32" i="46"/>
  <c r="S86" i="46" s="1"/>
  <c r="F74" i="46" s="1"/>
  <c r="BN32" i="46"/>
  <c r="S90" i="46" s="1"/>
  <c r="J74" i="46" s="1"/>
  <c r="BR32" i="46"/>
  <c r="S94" i="46" s="1"/>
  <c r="BW32" i="46"/>
  <c r="R88" i="46" s="1"/>
  <c r="H75" i="46" s="1"/>
  <c r="CC32" i="46"/>
  <c r="R94" i="46" s="1"/>
  <c r="BJ34" i="46"/>
  <c r="W86" i="46" s="1"/>
  <c r="F78" i="46" s="1"/>
  <c r="BT34" i="46"/>
  <c r="W96" i="46" s="1"/>
  <c r="BA41" i="46"/>
  <c r="AY16" i="46"/>
  <c r="AY20" i="46"/>
  <c r="AY24" i="46"/>
  <c r="BJ28" i="46"/>
  <c r="BN28" i="46"/>
  <c r="BR28" i="46"/>
  <c r="BW28" i="46"/>
  <c r="CA28" i="46"/>
  <c r="CE28" i="46"/>
  <c r="BL29" i="46"/>
  <c r="BP29" i="46"/>
  <c r="BT29" i="46"/>
  <c r="BY29" i="46"/>
  <c r="CE30" i="46"/>
  <c r="K31" i="46"/>
  <c r="O31" i="46"/>
  <c r="Y31" i="46"/>
  <c r="AC31" i="46"/>
  <c r="AG31" i="46"/>
  <c r="BL31" i="46"/>
  <c r="Q88" i="46" s="1"/>
  <c r="H80" i="46" s="1"/>
  <c r="BY31" i="46"/>
  <c r="P90" i="46" s="1"/>
  <c r="J81" i="46" s="1"/>
  <c r="CC31" i="46"/>
  <c r="P94" i="46" s="1"/>
  <c r="BA37" i="46"/>
  <c r="I139" i="46" s="1"/>
  <c r="AX35" i="46"/>
  <c r="J43" i="46" s="1"/>
  <c r="BA35" i="46"/>
  <c r="J46" i="46" s="1"/>
  <c r="AZ35" i="46"/>
  <c r="J45" i="46" s="1"/>
  <c r="L31" i="46"/>
  <c r="P31" i="46"/>
  <c r="Z31" i="46"/>
  <c r="AD31" i="46"/>
  <c r="AH31" i="46"/>
  <c r="BM31" i="46"/>
  <c r="Q89" i="46" s="1"/>
  <c r="I80" i="46" s="1"/>
  <c r="BQ31" i="46"/>
  <c r="Q93" i="46" s="1"/>
  <c r="BV31" i="46"/>
  <c r="P87" i="46" s="1"/>
  <c r="G81" i="46" s="1"/>
  <c r="BZ31" i="46"/>
  <c r="P91" i="46" s="1"/>
  <c r="K81" i="46" s="1"/>
  <c r="CD31" i="46"/>
  <c r="P95" i="46" s="1"/>
  <c r="BO32" i="45"/>
  <c r="S91" i="45" s="1"/>
  <c r="K74" i="45" s="1"/>
  <c r="BO30" i="45"/>
  <c r="BO28" i="45"/>
  <c r="BX32" i="45"/>
  <c r="R89" i="45" s="1"/>
  <c r="I75" i="45" s="1"/>
  <c r="BX30" i="45"/>
  <c r="BX28" i="45"/>
  <c r="BB22" i="45"/>
  <c r="J130" i="45" s="1"/>
  <c r="BA26" i="45"/>
  <c r="H134" i="45"/>
  <c r="AE31" i="45"/>
  <c r="BJ30" i="45"/>
  <c r="BJ28" i="45"/>
  <c r="BN30" i="45"/>
  <c r="BN28" i="45"/>
  <c r="BR30" i="45"/>
  <c r="BR28" i="45"/>
  <c r="BW30" i="45"/>
  <c r="BW28" i="45"/>
  <c r="CA30" i="45"/>
  <c r="CA28" i="45"/>
  <c r="CE30" i="45"/>
  <c r="CE28" i="45"/>
  <c r="CE32" i="45"/>
  <c r="R96" i="45" s="1"/>
  <c r="AY4" i="45"/>
  <c r="BA6" i="45"/>
  <c r="AY8" i="45"/>
  <c r="BP33" i="45"/>
  <c r="U92" i="45" s="1"/>
  <c r="BT33" i="45"/>
  <c r="U96" i="45" s="1"/>
  <c r="BA10" i="45"/>
  <c r="AY12" i="45"/>
  <c r="BA16" i="45"/>
  <c r="BB17" i="45"/>
  <c r="J125" i="45" s="1"/>
  <c r="BA18" i="45"/>
  <c r="H126" i="45"/>
  <c r="H31" i="45"/>
  <c r="L31" i="45"/>
  <c r="BR34" i="45"/>
  <c r="W94" i="45" s="1"/>
  <c r="P31" i="45"/>
  <c r="Z31" i="45"/>
  <c r="CA34" i="45"/>
  <c r="V92" i="45" s="1"/>
  <c r="AD31" i="45"/>
  <c r="AH31" i="45"/>
  <c r="BK31" i="45"/>
  <c r="Q87" i="45" s="1"/>
  <c r="G80" i="45" s="1"/>
  <c r="BS31" i="45"/>
  <c r="Q95" i="45" s="1"/>
  <c r="CB31" i="45"/>
  <c r="P93" i="45" s="1"/>
  <c r="BN32" i="45"/>
  <c r="S90" i="45" s="1"/>
  <c r="J74" i="45" s="1"/>
  <c r="BW32" i="45"/>
  <c r="R88" i="45" s="1"/>
  <c r="H75" i="45" s="1"/>
  <c r="BO34" i="45"/>
  <c r="W91" i="45" s="1"/>
  <c r="K78" i="45" s="1"/>
  <c r="CE34" i="45"/>
  <c r="V96" i="45" s="1"/>
  <c r="BK32" i="45"/>
  <c r="S87" i="45" s="1"/>
  <c r="G74" i="45" s="1"/>
  <c r="BK30" i="45"/>
  <c r="BK28" i="45"/>
  <c r="BS32" i="45"/>
  <c r="S95" i="45" s="1"/>
  <c r="BS30" i="45"/>
  <c r="BS28" i="45"/>
  <c r="CB32" i="45"/>
  <c r="R93" i="45" s="1"/>
  <c r="CB30" i="45"/>
  <c r="CB28" i="45"/>
  <c r="BA22" i="45"/>
  <c r="H130" i="45"/>
  <c r="BB26" i="45"/>
  <c r="J134" i="45" s="1"/>
  <c r="I31" i="45"/>
  <c r="BL29" i="45"/>
  <c r="BL32" i="45"/>
  <c r="S88" i="45" s="1"/>
  <c r="H74" i="45" s="1"/>
  <c r="BP29" i="45"/>
  <c r="BP32" i="45"/>
  <c r="S92" i="45" s="1"/>
  <c r="BT29" i="45"/>
  <c r="BT32" i="45"/>
  <c r="S96" i="45" s="1"/>
  <c r="BY32" i="45"/>
  <c r="R90" i="45" s="1"/>
  <c r="J75" i="45" s="1"/>
  <c r="BY29" i="45"/>
  <c r="CC29" i="45"/>
  <c r="BA4" i="45"/>
  <c r="AY39" i="45" s="1"/>
  <c r="AY6" i="45"/>
  <c r="BA8" i="45"/>
  <c r="BJ33" i="45"/>
  <c r="U86" i="45" s="1"/>
  <c r="F76" i="45" s="1"/>
  <c r="BN33" i="45"/>
  <c r="U90" i="45" s="1"/>
  <c r="J76" i="45" s="1"/>
  <c r="BR33" i="45"/>
  <c r="U94" i="45" s="1"/>
  <c r="BW33" i="45"/>
  <c r="T88" i="45" s="1"/>
  <c r="H77" i="45" s="1"/>
  <c r="CA33" i="45"/>
  <c r="T92" i="45" s="1"/>
  <c r="CE33" i="45"/>
  <c r="T96" i="45" s="1"/>
  <c r="AY10" i="45"/>
  <c r="BA12" i="45"/>
  <c r="AY14" i="45"/>
  <c r="AY15" i="45"/>
  <c r="I124" i="45"/>
  <c r="AY16" i="45"/>
  <c r="BA21" i="45"/>
  <c r="BL31" i="45"/>
  <c r="Q88" i="45" s="1"/>
  <c r="H80" i="45" s="1"/>
  <c r="BT31" i="45"/>
  <c r="Q96" i="45" s="1"/>
  <c r="CC31" i="45"/>
  <c r="P94" i="45" s="1"/>
  <c r="BA25" i="45"/>
  <c r="BP28" i="45"/>
  <c r="BY28" i="45"/>
  <c r="BO29" i="45"/>
  <c r="BX29" i="45"/>
  <c r="AF31" i="45"/>
  <c r="BO31" i="45"/>
  <c r="Q91" i="45" s="1"/>
  <c r="K80" i="45" s="1"/>
  <c r="BX31" i="45"/>
  <c r="P89" i="45" s="1"/>
  <c r="I81" i="45" s="1"/>
  <c r="BJ32" i="45"/>
  <c r="S86" i="45" s="1"/>
  <c r="F74" i="45" s="1"/>
  <c r="BR32" i="45"/>
  <c r="S94" i="45" s="1"/>
  <c r="CC32" i="45"/>
  <c r="R94" i="45" s="1"/>
  <c r="BJ34" i="45"/>
  <c r="W86" i="45" s="1"/>
  <c r="F78" i="45" s="1"/>
  <c r="BW34" i="45"/>
  <c r="V88" i="45" s="1"/>
  <c r="H79" i="45" s="1"/>
  <c r="Q31" i="45"/>
  <c r="AY3" i="45"/>
  <c r="BM29" i="45"/>
  <c r="BQ29" i="45"/>
  <c r="BV29" i="45"/>
  <c r="BZ32" i="45"/>
  <c r="R91" i="45" s="1"/>
  <c r="K75" i="45" s="1"/>
  <c r="BZ29" i="45"/>
  <c r="CD32" i="45"/>
  <c r="R95" i="45" s="1"/>
  <c r="CD29" i="45"/>
  <c r="BA5" i="45"/>
  <c r="AY7" i="45"/>
  <c r="BA9" i="45"/>
  <c r="BK33" i="45"/>
  <c r="U87" i="45" s="1"/>
  <c r="G76" i="45" s="1"/>
  <c r="BO33" i="45"/>
  <c r="U91" i="45" s="1"/>
  <c r="K76" i="45" s="1"/>
  <c r="CB33" i="45"/>
  <c r="T93" i="45" s="1"/>
  <c r="AY11" i="45"/>
  <c r="AX34" i="45" s="1"/>
  <c r="H43" i="45" s="1"/>
  <c r="BA13" i="45"/>
  <c r="BA14" i="45"/>
  <c r="H122" i="45"/>
  <c r="AY18" i="45"/>
  <c r="AY19" i="45"/>
  <c r="I128" i="45"/>
  <c r="AY20" i="45"/>
  <c r="I132" i="45"/>
  <c r="AY24" i="45"/>
  <c r="BQ28" i="45"/>
  <c r="BZ28" i="45"/>
  <c r="BJ29" i="45"/>
  <c r="BR29" i="45"/>
  <c r="CA29" i="45"/>
  <c r="BL30" i="45"/>
  <c r="BT30" i="45"/>
  <c r="CC30" i="45"/>
  <c r="AA31" i="45"/>
  <c r="BJ31" i="45"/>
  <c r="Q86" i="45" s="1"/>
  <c r="F80" i="45" s="1"/>
  <c r="BR31" i="45"/>
  <c r="Q94" i="45" s="1"/>
  <c r="CA31" i="45"/>
  <c r="P92" i="45" s="1"/>
  <c r="BM32" i="45"/>
  <c r="S89" i="45" s="1"/>
  <c r="I74" i="45" s="1"/>
  <c r="BV32" i="45"/>
  <c r="R87" i="45" s="1"/>
  <c r="G75" i="45" s="1"/>
  <c r="BN34" i="45"/>
  <c r="W90" i="45" s="1"/>
  <c r="J78" i="45" s="1"/>
  <c r="BA37" i="45"/>
  <c r="I139" i="45" s="1"/>
  <c r="AX35" i="45"/>
  <c r="J43" i="45" s="1"/>
  <c r="AZ35" i="45"/>
  <c r="J45" i="45" s="1"/>
  <c r="BM34" i="45"/>
  <c r="W89" i="45" s="1"/>
  <c r="I78" i="45" s="1"/>
  <c r="BQ34" i="45"/>
  <c r="W93" i="45" s="1"/>
  <c r="BV34" i="45"/>
  <c r="V87" i="45" s="1"/>
  <c r="G79" i="45" s="1"/>
  <c r="BZ34" i="45"/>
  <c r="V91" i="45" s="1"/>
  <c r="K79" i="45" s="1"/>
  <c r="CD34" i="45"/>
  <c r="V95" i="45" s="1"/>
  <c r="BM31" i="45"/>
  <c r="Q89" i="45" s="1"/>
  <c r="I80" i="45" s="1"/>
  <c r="BQ31" i="45"/>
  <c r="Q93" i="45" s="1"/>
  <c r="BV31" i="45"/>
  <c r="P87" i="45" s="1"/>
  <c r="G81" i="45" s="1"/>
  <c r="BZ31" i="45"/>
  <c r="P91" i="45" s="1"/>
  <c r="K81" i="45" s="1"/>
  <c r="CD31" i="45"/>
  <c r="P95" i="45" s="1"/>
  <c r="BL34" i="45"/>
  <c r="W88" i="45" s="1"/>
  <c r="H78" i="45" s="1"/>
  <c r="BA35" i="45"/>
  <c r="J46" i="45" s="1"/>
  <c r="K31" i="45"/>
  <c r="O31" i="45"/>
  <c r="Y31" i="45"/>
  <c r="AC31" i="45"/>
  <c r="AG31" i="45"/>
  <c r="BP31" i="45"/>
  <c r="Q92" i="45" s="1"/>
  <c r="BY31" i="45"/>
  <c r="P90" i="45" s="1"/>
  <c r="J81" i="45" s="1"/>
  <c r="AY35" i="45"/>
  <c r="J44" i="45" s="1"/>
  <c r="BA37" i="44"/>
  <c r="I139" i="44" s="1"/>
  <c r="BK28" i="44"/>
  <c r="BO28" i="44"/>
  <c r="BS28" i="44"/>
  <c r="BX28" i="44"/>
  <c r="CB28" i="44"/>
  <c r="BM29" i="44"/>
  <c r="BQ29" i="44"/>
  <c r="BV29" i="44"/>
  <c r="BZ29" i="44"/>
  <c r="CD29" i="44"/>
  <c r="BK30" i="44"/>
  <c r="BO30" i="44"/>
  <c r="BS30" i="44"/>
  <c r="BX30" i="44"/>
  <c r="CB30" i="44"/>
  <c r="H31" i="44"/>
  <c r="L31" i="44"/>
  <c r="P31" i="44"/>
  <c r="Z31" i="44"/>
  <c r="AD31" i="44"/>
  <c r="AH31" i="44"/>
  <c r="BM31" i="44"/>
  <c r="Q89" i="44" s="1"/>
  <c r="I80" i="44" s="1"/>
  <c r="BQ31" i="44"/>
  <c r="Q93" i="44" s="1"/>
  <c r="BV31" i="44"/>
  <c r="P87" i="44" s="1"/>
  <c r="G81" i="44" s="1"/>
  <c r="BZ31" i="44"/>
  <c r="P91" i="44" s="1"/>
  <c r="K81" i="44" s="1"/>
  <c r="CD31" i="44"/>
  <c r="P95" i="44" s="1"/>
  <c r="BL32" i="44"/>
  <c r="S88" i="44" s="1"/>
  <c r="H74" i="44" s="1"/>
  <c r="BP32" i="44"/>
  <c r="S92" i="44" s="1"/>
  <c r="BX32" i="44"/>
  <c r="R89" i="44" s="1"/>
  <c r="I75" i="44" s="1"/>
  <c r="BR34" i="44"/>
  <c r="W94" i="44" s="1"/>
  <c r="BA4" i="44"/>
  <c r="AY39" i="44" s="1"/>
  <c r="AY6" i="44"/>
  <c r="BA8" i="44"/>
  <c r="BJ33" i="44"/>
  <c r="U86" i="44" s="1"/>
  <c r="F76" i="44" s="1"/>
  <c r="BN33" i="44"/>
  <c r="U90" i="44" s="1"/>
  <c r="J76" i="44" s="1"/>
  <c r="BR33" i="44"/>
  <c r="U94" i="44" s="1"/>
  <c r="BW33" i="44"/>
  <c r="T88" i="44" s="1"/>
  <c r="H77" i="44" s="1"/>
  <c r="CA33" i="44"/>
  <c r="T92" i="44" s="1"/>
  <c r="CE33" i="44"/>
  <c r="T96" i="44" s="1"/>
  <c r="AY10" i="44"/>
  <c r="BA39" i="44" s="1"/>
  <c r="BA12" i="44"/>
  <c r="AY14" i="44"/>
  <c r="BA16" i="44"/>
  <c r="AY18" i="44"/>
  <c r="BA20" i="44"/>
  <c r="AY22" i="44"/>
  <c r="AX35" i="44" s="1"/>
  <c r="J43" i="44" s="1"/>
  <c r="BA24" i="44"/>
  <c r="AY26" i="44"/>
  <c r="BL28" i="44"/>
  <c r="BP28" i="44"/>
  <c r="BT28" i="44"/>
  <c r="BY28" i="44"/>
  <c r="CC28" i="44"/>
  <c r="BJ29" i="44"/>
  <c r="BN29" i="44"/>
  <c r="BL30" i="44"/>
  <c r="BP30" i="44"/>
  <c r="BT30" i="44"/>
  <c r="BY30" i="44"/>
  <c r="CC30" i="44"/>
  <c r="I31" i="44"/>
  <c r="M31" i="44"/>
  <c r="Q31" i="44"/>
  <c r="AA31" i="44"/>
  <c r="AE31" i="44"/>
  <c r="BJ31" i="44"/>
  <c r="Q86" i="44" s="1"/>
  <c r="F80" i="44" s="1"/>
  <c r="BN31" i="44"/>
  <c r="Q90" i="44" s="1"/>
  <c r="J80" i="44" s="1"/>
  <c r="BW31" i="44"/>
  <c r="P88" i="44" s="1"/>
  <c r="H81" i="44" s="1"/>
  <c r="CA31" i="44"/>
  <c r="P92" i="44" s="1"/>
  <c r="CE31" i="44"/>
  <c r="P96" i="44" s="1"/>
  <c r="BM32" i="44"/>
  <c r="S89" i="44" s="1"/>
  <c r="I74" i="44" s="1"/>
  <c r="BQ32" i="44"/>
  <c r="S93" i="44" s="1"/>
  <c r="BY32" i="44"/>
  <c r="R90" i="44" s="1"/>
  <c r="J75" i="44" s="1"/>
  <c r="BA43" i="44"/>
  <c r="H139" i="44" s="1"/>
  <c r="BM28" i="44"/>
  <c r="BQ28" i="44"/>
  <c r="BV28" i="44"/>
  <c r="BZ28" i="44"/>
  <c r="CD28" i="44"/>
  <c r="BK29" i="44"/>
  <c r="BO29" i="44"/>
  <c r="BS29" i="44"/>
  <c r="CB29" i="44"/>
  <c r="BV30" i="44"/>
  <c r="BZ30" i="44"/>
  <c r="CD30" i="44"/>
  <c r="BK31" i="44"/>
  <c r="Q87" i="44" s="1"/>
  <c r="G80" i="44" s="1"/>
  <c r="BO31" i="44"/>
  <c r="Q91" i="44" s="1"/>
  <c r="K80" i="44" s="1"/>
  <c r="BS31" i="44"/>
  <c r="Q95" i="44" s="1"/>
  <c r="BX31" i="44"/>
  <c r="P89" i="44" s="1"/>
  <c r="I81" i="44" s="1"/>
  <c r="CB31" i="44"/>
  <c r="P93" i="44" s="1"/>
  <c r="BJ32" i="44"/>
  <c r="S86" i="44" s="1"/>
  <c r="F74" i="44" s="1"/>
  <c r="BN32" i="44"/>
  <c r="S90" i="44" s="1"/>
  <c r="J74" i="44" s="1"/>
  <c r="CC32" i="44"/>
  <c r="R94" i="44" s="1"/>
  <c r="BR32" i="44"/>
  <c r="S94" i="44" s="1"/>
  <c r="BW32" i="44"/>
  <c r="R88" i="44" s="1"/>
  <c r="H75" i="44" s="1"/>
  <c r="CA32" i="44"/>
  <c r="R92" i="44" s="1"/>
  <c r="CE32" i="44"/>
  <c r="R96" i="44" s="1"/>
  <c r="AY4" i="44"/>
  <c r="BA36" i="44" s="1"/>
  <c r="D46" i="44" s="1"/>
  <c r="BA6" i="44"/>
  <c r="AZ39" i="44" s="1"/>
  <c r="AY8" i="44"/>
  <c r="BL33" i="44"/>
  <c r="U88" i="44" s="1"/>
  <c r="H76" i="44" s="1"/>
  <c r="BP33" i="44"/>
  <c r="U92" i="44" s="1"/>
  <c r="BT33" i="44"/>
  <c r="U96" i="44" s="1"/>
  <c r="BY33" i="44"/>
  <c r="T90" i="44" s="1"/>
  <c r="J77" i="44" s="1"/>
  <c r="CC33" i="44"/>
  <c r="T94" i="44" s="1"/>
  <c r="BA10" i="44"/>
  <c r="BA40" i="44" s="1"/>
  <c r="AY12" i="44"/>
  <c r="AX34" i="44" s="1"/>
  <c r="H43" i="44" s="1"/>
  <c r="BA14" i="44"/>
  <c r="AY16" i="44"/>
  <c r="BA18" i="44"/>
  <c r="AY20" i="44"/>
  <c r="BL34" i="44"/>
  <c r="W88" i="44" s="1"/>
  <c r="H78" i="44" s="1"/>
  <c r="BP34" i="44"/>
  <c r="W92" i="44" s="1"/>
  <c r="BT34" i="44"/>
  <c r="W96" i="44" s="1"/>
  <c r="BY34" i="44"/>
  <c r="V90" i="44" s="1"/>
  <c r="J79" i="44" s="1"/>
  <c r="CC34" i="44"/>
  <c r="V94" i="44" s="1"/>
  <c r="BA22" i="44"/>
  <c r="BA41" i="44" s="1"/>
  <c r="AY24" i="44"/>
  <c r="BA26" i="44"/>
  <c r="BJ28" i="44"/>
  <c r="BN28" i="44"/>
  <c r="BR28" i="44"/>
  <c r="BW28" i="44"/>
  <c r="CA28" i="44"/>
  <c r="CE28" i="44"/>
  <c r="BT29" i="44"/>
  <c r="BR30" i="44"/>
  <c r="BW30" i="44"/>
  <c r="CA30" i="44"/>
  <c r="CE30" i="44"/>
  <c r="K31" i="44"/>
  <c r="O31" i="44"/>
  <c r="Y31" i="44"/>
  <c r="AC31" i="44"/>
  <c r="AG31" i="44"/>
  <c r="BL31" i="44"/>
  <c r="Q88" i="44" s="1"/>
  <c r="H80" i="44" s="1"/>
  <c r="BP31" i="44"/>
  <c r="Q92" i="44" s="1"/>
  <c r="BT31" i="44"/>
  <c r="Q96" i="44" s="1"/>
  <c r="BY31" i="44"/>
  <c r="P90" i="44" s="1"/>
  <c r="J81" i="44" s="1"/>
  <c r="CC31" i="44"/>
  <c r="P94" i="44" s="1"/>
  <c r="AY33" i="44"/>
  <c r="AY40" i="44"/>
  <c r="BN33" i="42"/>
  <c r="U90" i="42" s="1"/>
  <c r="J76" i="42" s="1"/>
  <c r="BK33" i="42"/>
  <c r="U87" i="42" s="1"/>
  <c r="G76" i="42" s="1"/>
  <c r="I111" i="43"/>
  <c r="AY3" i="43"/>
  <c r="H111" i="43"/>
  <c r="BA3" i="43"/>
  <c r="BJ32" i="43"/>
  <c r="S86" i="43" s="1"/>
  <c r="F74" i="43" s="1"/>
  <c r="BJ30" i="43"/>
  <c r="BJ29" i="43"/>
  <c r="BJ28" i="43"/>
  <c r="BK32" i="43"/>
  <c r="S87" i="43" s="1"/>
  <c r="G74" i="43" s="1"/>
  <c r="BK30" i="43"/>
  <c r="BK29" i="43"/>
  <c r="BK28" i="43"/>
  <c r="BL32" i="43"/>
  <c r="S88" i="43" s="1"/>
  <c r="H74" i="43" s="1"/>
  <c r="BL30" i="43"/>
  <c r="BL29" i="43"/>
  <c r="BL28" i="43"/>
  <c r="BM32" i="43"/>
  <c r="S89" i="43" s="1"/>
  <c r="I74" i="43" s="1"/>
  <c r="BM30" i="43"/>
  <c r="BM29" i="43"/>
  <c r="BM28" i="43"/>
  <c r="BN32" i="43"/>
  <c r="S90" i="43" s="1"/>
  <c r="J74" i="43" s="1"/>
  <c r="BN30" i="43"/>
  <c r="BN29" i="43"/>
  <c r="BN28" i="43"/>
  <c r="BO32" i="43"/>
  <c r="S91" i="43" s="1"/>
  <c r="K74" i="43" s="1"/>
  <c r="BO30" i="43"/>
  <c r="BO29" i="43"/>
  <c r="BO28" i="43"/>
  <c r="BP32" i="43"/>
  <c r="S92" i="43" s="1"/>
  <c r="BP30" i="43"/>
  <c r="BP29" i="43"/>
  <c r="BP28" i="43"/>
  <c r="BQ32" i="43"/>
  <c r="S93" i="43" s="1"/>
  <c r="BQ30" i="43"/>
  <c r="BQ29" i="43"/>
  <c r="BQ28" i="43"/>
  <c r="BR32" i="43"/>
  <c r="S94" i="43" s="1"/>
  <c r="BR30" i="43"/>
  <c r="BR29" i="43"/>
  <c r="BR28" i="43"/>
  <c r="BS32" i="43"/>
  <c r="S95" i="43" s="1"/>
  <c r="BS30" i="43"/>
  <c r="BS29" i="43"/>
  <c r="BS28" i="43"/>
  <c r="BT32" i="43"/>
  <c r="S96" i="43" s="1"/>
  <c r="BT30" i="43"/>
  <c r="BT29" i="43"/>
  <c r="BT28" i="43"/>
  <c r="BV32" i="43"/>
  <c r="R87" i="43" s="1"/>
  <c r="G75" i="43" s="1"/>
  <c r="BV30" i="43"/>
  <c r="BV29" i="43"/>
  <c r="BV28" i="43"/>
  <c r="BW32" i="43"/>
  <c r="R88" i="43" s="1"/>
  <c r="H75" i="43" s="1"/>
  <c r="BW30" i="43"/>
  <c r="BW29" i="43"/>
  <c r="BW28" i="43"/>
  <c r="BX32" i="43"/>
  <c r="R89" i="43" s="1"/>
  <c r="I75" i="43" s="1"/>
  <c r="BX30" i="43"/>
  <c r="BX29" i="43"/>
  <c r="BX28" i="43"/>
  <c r="BY32" i="43"/>
  <c r="R90" i="43" s="1"/>
  <c r="J75" i="43" s="1"/>
  <c r="BY30" i="43"/>
  <c r="BY29" i="43"/>
  <c r="BY28" i="43"/>
  <c r="BZ32" i="43"/>
  <c r="R91" i="43" s="1"/>
  <c r="K75" i="43" s="1"/>
  <c r="BZ30" i="43"/>
  <c r="BZ29" i="43"/>
  <c r="BZ28" i="43"/>
  <c r="CA32" i="43"/>
  <c r="R92" i="43" s="1"/>
  <c r="CA30" i="43"/>
  <c r="CA29" i="43"/>
  <c r="CA28" i="43"/>
  <c r="CB32" i="43"/>
  <c r="R93" i="43" s="1"/>
  <c r="CB30" i="43"/>
  <c r="CB29" i="43"/>
  <c r="CB28" i="43"/>
  <c r="CC32" i="43"/>
  <c r="R94" i="43" s="1"/>
  <c r="CC30" i="43"/>
  <c r="CC29" i="43"/>
  <c r="CC28" i="43"/>
  <c r="CD32" i="43"/>
  <c r="R95" i="43" s="1"/>
  <c r="CD30" i="43"/>
  <c r="CD29" i="43"/>
  <c r="CD28" i="43"/>
  <c r="CE32" i="43"/>
  <c r="R96" i="43" s="1"/>
  <c r="CE30" i="43"/>
  <c r="CE29" i="43"/>
  <c r="CE28" i="43"/>
  <c r="I112" i="43"/>
  <c r="AY4" i="43"/>
  <c r="H112" i="43"/>
  <c r="BA4" i="43"/>
  <c r="I113" i="43"/>
  <c r="AY5" i="43"/>
  <c r="H113" i="43"/>
  <c r="BA5" i="43"/>
  <c r="I114" i="43"/>
  <c r="AY6" i="43"/>
  <c r="H114" i="43"/>
  <c r="BA6" i="43"/>
  <c r="I115" i="43"/>
  <c r="AY7" i="43"/>
  <c r="H115" i="43"/>
  <c r="BA7" i="43"/>
  <c r="I116" i="43"/>
  <c r="AY8" i="43"/>
  <c r="H116" i="43"/>
  <c r="BA8" i="43"/>
  <c r="I117" i="43"/>
  <c r="AY9" i="43"/>
  <c r="H117" i="43"/>
  <c r="BA9" i="43"/>
  <c r="I118" i="43"/>
  <c r="AY10" i="43"/>
  <c r="H118" i="43"/>
  <c r="BA10" i="43"/>
  <c r="I119" i="43"/>
  <c r="AY11" i="43"/>
  <c r="H119" i="43"/>
  <c r="BA11" i="43"/>
  <c r="I120" i="43"/>
  <c r="AY12" i="43"/>
  <c r="H120" i="43"/>
  <c r="BA12" i="43"/>
  <c r="I121" i="43"/>
  <c r="AY13" i="43"/>
  <c r="H121" i="43"/>
  <c r="BA13" i="43"/>
  <c r="I122" i="43"/>
  <c r="AY14" i="43"/>
  <c r="H122" i="43"/>
  <c r="BA14" i="43"/>
  <c r="I123" i="43"/>
  <c r="AY15" i="43"/>
  <c r="H123" i="43"/>
  <c r="BA15" i="43"/>
  <c r="I124" i="43"/>
  <c r="AY16" i="43"/>
  <c r="H124" i="43"/>
  <c r="BA16" i="43"/>
  <c r="I125" i="43"/>
  <c r="AY17" i="43"/>
  <c r="H125" i="43"/>
  <c r="BA17" i="43"/>
  <c r="I126" i="43"/>
  <c r="AY18" i="43"/>
  <c r="H126" i="43"/>
  <c r="BA18" i="43"/>
  <c r="I127" i="43"/>
  <c r="AY19" i="43"/>
  <c r="H127" i="43"/>
  <c r="BA19" i="43"/>
  <c r="I128" i="43"/>
  <c r="AY20" i="43"/>
  <c r="H128" i="43"/>
  <c r="BA20" i="43"/>
  <c r="I129" i="43"/>
  <c r="AY21" i="43"/>
  <c r="H129" i="43"/>
  <c r="BA21" i="43"/>
  <c r="BJ34" i="43"/>
  <c r="W86" i="43" s="1"/>
  <c r="F78" i="43" s="1"/>
  <c r="BJ31" i="43"/>
  <c r="Q86" i="43" s="1"/>
  <c r="F80" i="43" s="1"/>
  <c r="H31" i="43"/>
  <c r="BK34" i="43"/>
  <c r="W87" i="43" s="1"/>
  <c r="G78" i="43" s="1"/>
  <c r="BK31" i="43"/>
  <c r="Q87" i="43" s="1"/>
  <c r="G80" i="43" s="1"/>
  <c r="I31" i="43"/>
  <c r="BL34" i="43"/>
  <c r="W88" i="43" s="1"/>
  <c r="H78" i="43" s="1"/>
  <c r="BL31" i="43"/>
  <c r="Q88" i="43" s="1"/>
  <c r="H80" i="43" s="1"/>
  <c r="J31" i="43"/>
  <c r="BM34" i="43"/>
  <c r="W89" i="43" s="1"/>
  <c r="I78" i="43" s="1"/>
  <c r="BM31" i="43"/>
  <c r="Q89" i="43" s="1"/>
  <c r="I80" i="43" s="1"/>
  <c r="K31" i="43"/>
  <c r="BN34" i="43"/>
  <c r="W90" i="43" s="1"/>
  <c r="J78" i="43" s="1"/>
  <c r="BN31" i="43"/>
  <c r="Q90" i="43" s="1"/>
  <c r="J80" i="43" s="1"/>
  <c r="L31" i="43"/>
  <c r="BO34" i="43"/>
  <c r="W91" i="43" s="1"/>
  <c r="K78" i="43" s="1"/>
  <c r="BO31" i="43"/>
  <c r="Q91" i="43" s="1"/>
  <c r="K80" i="43" s="1"/>
  <c r="M31" i="43"/>
  <c r="BP34" i="43"/>
  <c r="W92" i="43" s="1"/>
  <c r="BP31" i="43"/>
  <c r="Q92" i="43" s="1"/>
  <c r="N31" i="43"/>
  <c r="BQ34" i="43"/>
  <c r="W93" i="43" s="1"/>
  <c r="BQ31" i="43"/>
  <c r="Q93" i="43" s="1"/>
  <c r="O31" i="43"/>
  <c r="BR34" i="43"/>
  <c r="W94" i="43" s="1"/>
  <c r="BR31" i="43"/>
  <c r="Q94" i="43" s="1"/>
  <c r="P31" i="43"/>
  <c r="BS34" i="43"/>
  <c r="W95" i="43" s="1"/>
  <c r="BS31" i="43"/>
  <c r="Q95" i="43" s="1"/>
  <c r="Q31" i="43"/>
  <c r="BT34" i="43"/>
  <c r="W96" i="43" s="1"/>
  <c r="BT31" i="43"/>
  <c r="Q96" i="43" s="1"/>
  <c r="R31" i="43"/>
  <c r="BV34" i="43"/>
  <c r="V87" i="43" s="1"/>
  <c r="G79" i="43" s="1"/>
  <c r="BV31" i="43"/>
  <c r="P87" i="43" s="1"/>
  <c r="G81" i="43" s="1"/>
  <c r="Y31" i="43"/>
  <c r="BW34" i="43"/>
  <c r="V88" i="43" s="1"/>
  <c r="H79" i="43" s="1"/>
  <c r="BW31" i="43"/>
  <c r="P88" i="43" s="1"/>
  <c r="H81" i="43" s="1"/>
  <c r="Z31" i="43"/>
  <c r="BX34" i="43"/>
  <c r="V89" i="43" s="1"/>
  <c r="I79" i="43" s="1"/>
  <c r="BX31" i="43"/>
  <c r="P89" i="43" s="1"/>
  <c r="I81" i="43" s="1"/>
  <c r="AA31" i="43"/>
  <c r="BY34" i="43"/>
  <c r="V90" i="43" s="1"/>
  <c r="J79" i="43" s="1"/>
  <c r="BY31" i="43"/>
  <c r="P90" i="43" s="1"/>
  <c r="J81" i="43" s="1"/>
  <c r="AB31" i="43"/>
  <c r="BZ34" i="43"/>
  <c r="V91" i="43" s="1"/>
  <c r="K79" i="43" s="1"/>
  <c r="BZ31" i="43"/>
  <c r="P91" i="43" s="1"/>
  <c r="K81" i="43" s="1"/>
  <c r="AC31" i="43"/>
  <c r="CA34" i="43"/>
  <c r="V92" i="43" s="1"/>
  <c r="CA31" i="43"/>
  <c r="P92" i="43" s="1"/>
  <c r="AD31" i="43"/>
  <c r="CB34" i="43"/>
  <c r="V93" i="43" s="1"/>
  <c r="CB31" i="43"/>
  <c r="P93" i="43" s="1"/>
  <c r="AE31" i="43"/>
  <c r="CC34" i="43"/>
  <c r="V94" i="43" s="1"/>
  <c r="CC31" i="43"/>
  <c r="P94" i="43" s="1"/>
  <c r="AF31" i="43"/>
  <c r="CD34" i="43"/>
  <c r="V95" i="43" s="1"/>
  <c r="CD31" i="43"/>
  <c r="P95" i="43" s="1"/>
  <c r="AG31" i="43"/>
  <c r="CE34" i="43"/>
  <c r="V96" i="43" s="1"/>
  <c r="CE31" i="43"/>
  <c r="P96" i="43" s="1"/>
  <c r="AH31" i="43"/>
  <c r="I130" i="43"/>
  <c r="AY22" i="43"/>
  <c r="H130" i="43"/>
  <c r="BA22" i="43"/>
  <c r="I131" i="43"/>
  <c r="AY23" i="43"/>
  <c r="H131" i="43"/>
  <c r="BA23" i="43"/>
  <c r="I132" i="43"/>
  <c r="AY24" i="43"/>
  <c r="H132" i="43"/>
  <c r="BA24" i="43"/>
  <c r="I133" i="43"/>
  <c r="AY25" i="43"/>
  <c r="H133" i="43"/>
  <c r="BA25" i="43"/>
  <c r="I134" i="43"/>
  <c r="AY26" i="43"/>
  <c r="H134" i="43"/>
  <c r="BA26" i="43"/>
  <c r="I135" i="43"/>
  <c r="AY27" i="43"/>
  <c r="H135" i="43"/>
  <c r="BA27" i="43"/>
  <c r="H31" i="41"/>
  <c r="I111" i="42"/>
  <c r="AY3" i="42"/>
  <c r="H111" i="42"/>
  <c r="BA3" i="42"/>
  <c r="BJ32" i="42"/>
  <c r="S86" i="42" s="1"/>
  <c r="F74" i="42" s="1"/>
  <c r="BJ30" i="42"/>
  <c r="BJ29" i="42"/>
  <c r="BJ28" i="42"/>
  <c r="BK32" i="42"/>
  <c r="S87" i="42" s="1"/>
  <c r="G74" i="42" s="1"/>
  <c r="BK30" i="42"/>
  <c r="BK29" i="42"/>
  <c r="BK28" i="42"/>
  <c r="BL32" i="42"/>
  <c r="S88" i="42" s="1"/>
  <c r="H74" i="42" s="1"/>
  <c r="BL30" i="42"/>
  <c r="BL29" i="42"/>
  <c r="BL28" i="42"/>
  <c r="BM32" i="42"/>
  <c r="S89" i="42" s="1"/>
  <c r="I74" i="42" s="1"/>
  <c r="BM30" i="42"/>
  <c r="BM29" i="42"/>
  <c r="BM28" i="42"/>
  <c r="BN32" i="42"/>
  <c r="S90" i="42" s="1"/>
  <c r="J74" i="42" s="1"/>
  <c r="BN30" i="42"/>
  <c r="BN29" i="42"/>
  <c r="BN28" i="42"/>
  <c r="BO32" i="42"/>
  <c r="S91" i="42" s="1"/>
  <c r="K74" i="42" s="1"/>
  <c r="BO30" i="42"/>
  <c r="BO29" i="42"/>
  <c r="BO28" i="42"/>
  <c r="BP32" i="42"/>
  <c r="S92" i="42" s="1"/>
  <c r="BP30" i="42"/>
  <c r="BP29" i="42"/>
  <c r="BP28" i="42"/>
  <c r="BQ32" i="42"/>
  <c r="S93" i="42" s="1"/>
  <c r="BQ30" i="42"/>
  <c r="BQ29" i="42"/>
  <c r="BQ28" i="42"/>
  <c r="BR32" i="42"/>
  <c r="S94" i="42" s="1"/>
  <c r="BR30" i="42"/>
  <c r="BR29" i="42"/>
  <c r="BR28" i="42"/>
  <c r="BS32" i="42"/>
  <c r="S95" i="42" s="1"/>
  <c r="BS30" i="42"/>
  <c r="BS29" i="42"/>
  <c r="BS28" i="42"/>
  <c r="BT32" i="42"/>
  <c r="S96" i="42" s="1"/>
  <c r="BT30" i="42"/>
  <c r="BT29" i="42"/>
  <c r="BT28" i="42"/>
  <c r="BV32" i="42"/>
  <c r="R87" i="42" s="1"/>
  <c r="G75" i="42" s="1"/>
  <c r="BV30" i="42"/>
  <c r="BV29" i="42"/>
  <c r="BV28" i="42"/>
  <c r="BW32" i="42"/>
  <c r="R88" i="42" s="1"/>
  <c r="H75" i="42" s="1"/>
  <c r="BW30" i="42"/>
  <c r="BW29" i="42"/>
  <c r="BW28" i="42"/>
  <c r="BX32" i="42"/>
  <c r="R89" i="42" s="1"/>
  <c r="I75" i="42" s="1"/>
  <c r="BX30" i="42"/>
  <c r="BX29" i="42"/>
  <c r="BX28" i="42"/>
  <c r="BY32" i="42"/>
  <c r="R90" i="42" s="1"/>
  <c r="J75" i="42" s="1"/>
  <c r="BY30" i="42"/>
  <c r="BY29" i="42"/>
  <c r="BY28" i="42"/>
  <c r="BZ32" i="42"/>
  <c r="R91" i="42" s="1"/>
  <c r="K75" i="42" s="1"/>
  <c r="BZ30" i="42"/>
  <c r="BZ29" i="42"/>
  <c r="BZ28" i="42"/>
  <c r="CA32" i="42"/>
  <c r="R92" i="42" s="1"/>
  <c r="CA30" i="42"/>
  <c r="CA29" i="42"/>
  <c r="CA28" i="42"/>
  <c r="CB32" i="42"/>
  <c r="R93" i="42" s="1"/>
  <c r="CB30" i="42"/>
  <c r="CB29" i="42"/>
  <c r="CB28" i="42"/>
  <c r="CC32" i="42"/>
  <c r="R94" i="42" s="1"/>
  <c r="CC30" i="42"/>
  <c r="CC29" i="42"/>
  <c r="CC28" i="42"/>
  <c r="CD32" i="42"/>
  <c r="R95" i="42" s="1"/>
  <c r="CD30" i="42"/>
  <c r="CD29" i="42"/>
  <c r="CD28" i="42"/>
  <c r="CE32" i="42"/>
  <c r="R96" i="42" s="1"/>
  <c r="CE30" i="42"/>
  <c r="CE29" i="42"/>
  <c r="CE28" i="42"/>
  <c r="I112" i="42"/>
  <c r="AY4" i="42"/>
  <c r="H112" i="42"/>
  <c r="BA4" i="42"/>
  <c r="I113" i="42"/>
  <c r="AY5" i="42"/>
  <c r="H113" i="42"/>
  <c r="BA5" i="42"/>
  <c r="I114" i="42"/>
  <c r="AY6" i="42"/>
  <c r="H114" i="42"/>
  <c r="BA6" i="42"/>
  <c r="I115" i="42"/>
  <c r="AY7" i="42"/>
  <c r="H115" i="42"/>
  <c r="BA7" i="42"/>
  <c r="I116" i="42"/>
  <c r="AY8" i="42"/>
  <c r="H116" i="42"/>
  <c r="BA8" i="42"/>
  <c r="I117" i="42"/>
  <c r="AY9" i="42"/>
  <c r="H117" i="42"/>
  <c r="BA9" i="42"/>
  <c r="I118" i="42"/>
  <c r="AY10" i="42"/>
  <c r="H118" i="42"/>
  <c r="BA10" i="42"/>
  <c r="I119" i="42"/>
  <c r="AY11" i="42"/>
  <c r="H119" i="42"/>
  <c r="BA11" i="42"/>
  <c r="I120" i="42"/>
  <c r="AY12" i="42"/>
  <c r="H120" i="42"/>
  <c r="BA12" i="42"/>
  <c r="I121" i="42"/>
  <c r="AY13" i="42"/>
  <c r="H121" i="42"/>
  <c r="BA13" i="42"/>
  <c r="I122" i="42"/>
  <c r="AY14" i="42"/>
  <c r="H122" i="42"/>
  <c r="BA14" i="42"/>
  <c r="I123" i="42"/>
  <c r="AY15" i="42"/>
  <c r="H123" i="42"/>
  <c r="BA15" i="42"/>
  <c r="I124" i="42"/>
  <c r="AY16" i="42"/>
  <c r="H124" i="42"/>
  <c r="BA16" i="42"/>
  <c r="I125" i="42"/>
  <c r="AY17" i="42"/>
  <c r="H125" i="42"/>
  <c r="BA17" i="42"/>
  <c r="I126" i="42"/>
  <c r="AY18" i="42"/>
  <c r="H126" i="42"/>
  <c r="BA18" i="42"/>
  <c r="I127" i="42"/>
  <c r="AY19" i="42"/>
  <c r="H127" i="42"/>
  <c r="BA19" i="42"/>
  <c r="I128" i="42"/>
  <c r="AY20" i="42"/>
  <c r="H128" i="42"/>
  <c r="BA20" i="42"/>
  <c r="I129" i="42"/>
  <c r="AY21" i="42"/>
  <c r="H129" i="42"/>
  <c r="BA21" i="42"/>
  <c r="BJ34" i="42"/>
  <c r="W86" i="42" s="1"/>
  <c r="F78" i="42" s="1"/>
  <c r="BJ31" i="42"/>
  <c r="Q86" i="42" s="1"/>
  <c r="F80" i="42" s="1"/>
  <c r="H31" i="42"/>
  <c r="BK34" i="42"/>
  <c r="W87" i="42" s="1"/>
  <c r="G78" i="42" s="1"/>
  <c r="BK31" i="42"/>
  <c r="Q87" i="42" s="1"/>
  <c r="G80" i="42" s="1"/>
  <c r="I31" i="42"/>
  <c r="BL34" i="42"/>
  <c r="W88" i="42" s="1"/>
  <c r="H78" i="42" s="1"/>
  <c r="BL31" i="42"/>
  <c r="Q88" i="42" s="1"/>
  <c r="H80" i="42" s="1"/>
  <c r="J31" i="42"/>
  <c r="BM34" i="42"/>
  <c r="W89" i="42" s="1"/>
  <c r="I78" i="42" s="1"/>
  <c r="BM31" i="42"/>
  <c r="Q89" i="42" s="1"/>
  <c r="I80" i="42" s="1"/>
  <c r="K31" i="42"/>
  <c r="BN34" i="42"/>
  <c r="W90" i="42" s="1"/>
  <c r="J78" i="42" s="1"/>
  <c r="BN31" i="42"/>
  <c r="Q90" i="42" s="1"/>
  <c r="J80" i="42" s="1"/>
  <c r="L31" i="42"/>
  <c r="BO34" i="42"/>
  <c r="W91" i="42" s="1"/>
  <c r="K78" i="42" s="1"/>
  <c r="BO31" i="42"/>
  <c r="Q91" i="42" s="1"/>
  <c r="K80" i="42" s="1"/>
  <c r="M31" i="42"/>
  <c r="BP34" i="42"/>
  <c r="W92" i="42" s="1"/>
  <c r="BP31" i="42"/>
  <c r="Q92" i="42" s="1"/>
  <c r="N31" i="42"/>
  <c r="BQ34" i="42"/>
  <c r="W93" i="42" s="1"/>
  <c r="BQ31" i="42"/>
  <c r="Q93" i="42" s="1"/>
  <c r="O31" i="42"/>
  <c r="BR34" i="42"/>
  <c r="W94" i="42" s="1"/>
  <c r="BR31" i="42"/>
  <c r="Q94" i="42" s="1"/>
  <c r="P31" i="42"/>
  <c r="BS34" i="42"/>
  <c r="W95" i="42" s="1"/>
  <c r="BS31" i="42"/>
  <c r="Q95" i="42" s="1"/>
  <c r="Q31" i="42"/>
  <c r="BT34" i="42"/>
  <c r="W96" i="42" s="1"/>
  <c r="BT31" i="42"/>
  <c r="Q96" i="42" s="1"/>
  <c r="R31" i="42"/>
  <c r="BV34" i="42"/>
  <c r="V87" i="42" s="1"/>
  <c r="G79" i="42" s="1"/>
  <c r="BV31" i="42"/>
  <c r="P87" i="42" s="1"/>
  <c r="G81" i="42" s="1"/>
  <c r="Y31" i="42"/>
  <c r="BW34" i="42"/>
  <c r="V88" i="42" s="1"/>
  <c r="H79" i="42" s="1"/>
  <c r="BW31" i="42"/>
  <c r="P88" i="42" s="1"/>
  <c r="H81" i="42" s="1"/>
  <c r="Z31" i="42"/>
  <c r="BX34" i="42"/>
  <c r="V89" i="42" s="1"/>
  <c r="I79" i="42" s="1"/>
  <c r="BX31" i="42"/>
  <c r="P89" i="42" s="1"/>
  <c r="I81" i="42" s="1"/>
  <c r="AA31" i="42"/>
  <c r="BY34" i="42"/>
  <c r="V90" i="42" s="1"/>
  <c r="BY31" i="42"/>
  <c r="P90" i="42" s="1"/>
  <c r="J81" i="42" s="1"/>
  <c r="AB31" i="42"/>
  <c r="BZ34" i="42"/>
  <c r="V91" i="42" s="1"/>
  <c r="K79" i="42" s="1"/>
  <c r="BZ31" i="42"/>
  <c r="P91" i="42" s="1"/>
  <c r="K81" i="42" s="1"/>
  <c r="AC31" i="42"/>
  <c r="CA34" i="42"/>
  <c r="V92" i="42" s="1"/>
  <c r="CA31" i="42"/>
  <c r="P92" i="42" s="1"/>
  <c r="AD31" i="42"/>
  <c r="CB34" i="42"/>
  <c r="V93" i="42" s="1"/>
  <c r="CB31" i="42"/>
  <c r="P93" i="42" s="1"/>
  <c r="AE31" i="42"/>
  <c r="CC34" i="42"/>
  <c r="V94" i="42" s="1"/>
  <c r="CC31" i="42"/>
  <c r="P94" i="42" s="1"/>
  <c r="AF31" i="42"/>
  <c r="CD34" i="42"/>
  <c r="V95" i="42" s="1"/>
  <c r="CD31" i="42"/>
  <c r="P95" i="42" s="1"/>
  <c r="AG31" i="42"/>
  <c r="CE34" i="42"/>
  <c r="V96" i="42" s="1"/>
  <c r="CE31" i="42"/>
  <c r="P96" i="42" s="1"/>
  <c r="AH31" i="42"/>
  <c r="I130" i="42"/>
  <c r="AY22" i="42"/>
  <c r="H130" i="42"/>
  <c r="BA22" i="42"/>
  <c r="I131" i="42"/>
  <c r="AY23" i="42"/>
  <c r="H131" i="42"/>
  <c r="BA23" i="42"/>
  <c r="I132" i="42"/>
  <c r="AY24" i="42"/>
  <c r="H132" i="42"/>
  <c r="BA24" i="42"/>
  <c r="I133" i="42"/>
  <c r="AY25" i="42"/>
  <c r="H133" i="42"/>
  <c r="BA25" i="42"/>
  <c r="I134" i="42"/>
  <c r="AY26" i="42"/>
  <c r="H134" i="42"/>
  <c r="BA26" i="42"/>
  <c r="I135" i="42"/>
  <c r="AY27" i="42"/>
  <c r="H135" i="42"/>
  <c r="BA27" i="42"/>
  <c r="H114" i="41"/>
  <c r="BA6" i="41"/>
  <c r="H115" i="41"/>
  <c r="BA7" i="41"/>
  <c r="AL19" i="41"/>
  <c r="AK20" i="41"/>
  <c r="AK22" i="41"/>
  <c r="AK26" i="41"/>
  <c r="AK10" i="41"/>
  <c r="BT33" i="41"/>
  <c r="U96" i="41" s="1"/>
  <c r="AL16" i="41"/>
  <c r="AK24" i="41"/>
  <c r="AL8" i="41"/>
  <c r="AL9" i="41"/>
  <c r="AK14" i="41"/>
  <c r="AK15" i="41"/>
  <c r="AK17" i="41"/>
  <c r="AK18" i="41"/>
  <c r="AL25" i="41"/>
  <c r="AL20" i="41"/>
  <c r="AL21" i="41"/>
  <c r="AL22" i="41"/>
  <c r="AL23" i="41"/>
  <c r="AL5" i="41"/>
  <c r="BY33" i="41"/>
  <c r="T90" i="41" s="1"/>
  <c r="J77" i="41" s="1"/>
  <c r="AK13" i="41"/>
  <c r="AK25" i="41"/>
  <c r="AK4" i="41"/>
  <c r="AK5" i="41"/>
  <c r="AL6" i="41"/>
  <c r="AK7" i="41"/>
  <c r="AY11" i="41"/>
  <c r="AK12" i="41"/>
  <c r="BO28" i="41"/>
  <c r="BK33" i="41"/>
  <c r="U87" i="41" s="1"/>
  <c r="G76" i="41" s="1"/>
  <c r="BS33" i="41"/>
  <c r="U95" i="41" s="1"/>
  <c r="CB33" i="41"/>
  <c r="T93" i="41" s="1"/>
  <c r="BA11" i="41"/>
  <c r="BP33" i="41"/>
  <c r="U92" i="41" s="1"/>
  <c r="AL18" i="41"/>
  <c r="BB18" i="41" s="1"/>
  <c r="J126" i="41" s="1"/>
  <c r="BA12" i="41"/>
  <c r="BM33" i="41"/>
  <c r="U89" i="41" s="1"/>
  <c r="I76" i="41" s="1"/>
  <c r="CD33" i="41"/>
  <c r="T95" i="41" s="1"/>
  <c r="AL10" i="41"/>
  <c r="CC33" i="41"/>
  <c r="T94" i="41" s="1"/>
  <c r="BX29" i="41"/>
  <c r="BP28" i="41"/>
  <c r="BY28" i="41"/>
  <c r="BM30" i="41"/>
  <c r="AK6" i="41"/>
  <c r="CD30" i="41"/>
  <c r="AY8" i="41"/>
  <c r="AL12" i="41"/>
  <c r="BB12" i="41" s="1"/>
  <c r="J120" i="41" s="1"/>
  <c r="BA15" i="41"/>
  <c r="AY17" i="41"/>
  <c r="AL17" i="41"/>
  <c r="BB17" i="41" s="1"/>
  <c r="J125" i="41" s="1"/>
  <c r="AY21" i="41"/>
  <c r="BA25" i="41"/>
  <c r="H118" i="41"/>
  <c r="BO29" i="41"/>
  <c r="BZ28" i="41"/>
  <c r="AK9" i="41"/>
  <c r="BB15" i="41"/>
  <c r="J123" i="41" s="1"/>
  <c r="AK23" i="41"/>
  <c r="BL34" i="41"/>
  <c r="W88" i="41" s="1"/>
  <c r="H78" i="41" s="1"/>
  <c r="BT34" i="41"/>
  <c r="W96" i="41" s="1"/>
  <c r="CC34" i="41"/>
  <c r="V94" i="41" s="1"/>
  <c r="AK27" i="41"/>
  <c r="BR30" i="41"/>
  <c r="CA30" i="41"/>
  <c r="BA5" i="41"/>
  <c r="AY9" i="41"/>
  <c r="N31" i="41"/>
  <c r="AB31" i="41"/>
  <c r="BA17" i="41"/>
  <c r="BB20" i="41"/>
  <c r="J128" i="41" s="1"/>
  <c r="BB22" i="41"/>
  <c r="J130" i="41" s="1"/>
  <c r="AY23" i="41"/>
  <c r="AY27" i="41"/>
  <c r="H124" i="41"/>
  <c r="BX28" i="41"/>
  <c r="BL33" i="41"/>
  <c r="U88" i="41" s="1"/>
  <c r="H76" i="41" s="1"/>
  <c r="AL11" i="41"/>
  <c r="AY13" i="41"/>
  <c r="AL14" i="41"/>
  <c r="BB14" i="41" s="1"/>
  <c r="J122" i="41" s="1"/>
  <c r="AK16" i="41"/>
  <c r="BB16" i="41" s="1"/>
  <c r="J124" i="41" s="1"/>
  <c r="AK19" i="41"/>
  <c r="H126" i="41"/>
  <c r="BQ28" i="41"/>
  <c r="BJ30" i="41"/>
  <c r="AL7" i="41"/>
  <c r="BB7" i="41" s="1"/>
  <c r="J115" i="41" s="1"/>
  <c r="BA9" i="41"/>
  <c r="AK11" i="41"/>
  <c r="AY14" i="41"/>
  <c r="AY19" i="41"/>
  <c r="CB31" i="41"/>
  <c r="P93" i="41" s="1"/>
  <c r="BA23" i="41"/>
  <c r="BA27" i="41"/>
  <c r="H128" i="41"/>
  <c r="BM32" i="41"/>
  <c r="S89" i="41" s="1"/>
  <c r="I74" i="41" s="1"/>
  <c r="BV32" i="41"/>
  <c r="R87" i="41" s="1"/>
  <c r="G75" i="41" s="1"/>
  <c r="CD32" i="41"/>
  <c r="R95" i="41" s="1"/>
  <c r="BB8" i="41"/>
  <c r="J116" i="41" s="1"/>
  <c r="BB19" i="41"/>
  <c r="J127" i="41" s="1"/>
  <c r="BB23" i="41"/>
  <c r="J131" i="41" s="1"/>
  <c r="AL26" i="41"/>
  <c r="BB26" i="41" s="1"/>
  <c r="J134" i="41" s="1"/>
  <c r="H132" i="41"/>
  <c r="BN32" i="41"/>
  <c r="S90" i="41" s="1"/>
  <c r="J74" i="41" s="1"/>
  <c r="AL4" i="41"/>
  <c r="BB4" i="41" s="1"/>
  <c r="J112" i="41" s="1"/>
  <c r="CE32" i="41"/>
  <c r="R96" i="41" s="1"/>
  <c r="AY15" i="41"/>
  <c r="BA19" i="41"/>
  <c r="AY25" i="41"/>
  <c r="H134" i="41"/>
  <c r="AY4" i="41"/>
  <c r="I112" i="41"/>
  <c r="BL30" i="41"/>
  <c r="BL32" i="41"/>
  <c r="S88" i="41" s="1"/>
  <c r="H74" i="41" s="1"/>
  <c r="BL29" i="41"/>
  <c r="BL28" i="41"/>
  <c r="BT30" i="41"/>
  <c r="BT32" i="41"/>
  <c r="S96" i="41" s="1"/>
  <c r="BT29" i="41"/>
  <c r="BT28" i="41"/>
  <c r="CC30" i="41"/>
  <c r="CC32" i="41"/>
  <c r="R94" i="41" s="1"/>
  <c r="CC29" i="41"/>
  <c r="CC28" i="41"/>
  <c r="BQ33" i="41"/>
  <c r="U93" i="41" s="1"/>
  <c r="BZ33" i="41"/>
  <c r="T91" i="41" s="1"/>
  <c r="K77" i="41" s="1"/>
  <c r="BB13" i="41"/>
  <c r="J121" i="41" s="1"/>
  <c r="I124" i="41"/>
  <c r="AY16" i="41"/>
  <c r="K31" i="41"/>
  <c r="AK21" i="41"/>
  <c r="BB21" i="41" s="1"/>
  <c r="J129" i="41" s="1"/>
  <c r="AG31" i="41"/>
  <c r="I111" i="41"/>
  <c r="AY3" i="41"/>
  <c r="AL3" i="41"/>
  <c r="BN29" i="41"/>
  <c r="BW29" i="41"/>
  <c r="CE29" i="41"/>
  <c r="BJ33" i="41"/>
  <c r="U86" i="41" s="1"/>
  <c r="F76" i="41" s="1"/>
  <c r="BR33" i="41"/>
  <c r="U94" i="41" s="1"/>
  <c r="CA33" i="41"/>
  <c r="T92" i="41" s="1"/>
  <c r="BB10" i="41"/>
  <c r="J118" i="41" s="1"/>
  <c r="L31" i="41"/>
  <c r="Z31" i="41"/>
  <c r="AH31" i="41"/>
  <c r="BB25" i="41"/>
  <c r="J133" i="41" s="1"/>
  <c r="M31" i="41"/>
  <c r="AA31" i="41"/>
  <c r="BV30" i="41"/>
  <c r="BW32" i="41"/>
  <c r="R88" i="41" s="1"/>
  <c r="H75" i="41" s="1"/>
  <c r="BP31" i="41"/>
  <c r="Q92" i="41" s="1"/>
  <c r="BY31" i="41"/>
  <c r="P90" i="41" s="1"/>
  <c r="J81" i="41" s="1"/>
  <c r="BA22" i="41"/>
  <c r="H130" i="41"/>
  <c r="BA4" i="41"/>
  <c r="BB9" i="41"/>
  <c r="J117" i="41" s="1"/>
  <c r="BQ31" i="41"/>
  <c r="Q93" i="41" s="1"/>
  <c r="BZ31" i="41"/>
  <c r="P91" i="41" s="1"/>
  <c r="K81" i="41" s="1"/>
  <c r="BZ30" i="41"/>
  <c r="BZ32" i="41"/>
  <c r="R91" i="41" s="1"/>
  <c r="K75" i="41" s="1"/>
  <c r="BZ29" i="41"/>
  <c r="BB6" i="41"/>
  <c r="J114" i="41" s="1"/>
  <c r="BN33" i="41"/>
  <c r="U90" i="41" s="1"/>
  <c r="J76" i="41" s="1"/>
  <c r="BW33" i="41"/>
  <c r="T88" i="41" s="1"/>
  <c r="H77" i="41" s="1"/>
  <c r="CE33" i="41"/>
  <c r="T96" i="41" s="1"/>
  <c r="BJ31" i="41"/>
  <c r="Q86" i="41" s="1"/>
  <c r="F80" i="41" s="1"/>
  <c r="BR31" i="41"/>
  <c r="Q94" i="41" s="1"/>
  <c r="CA31" i="41"/>
  <c r="P92" i="41" s="1"/>
  <c r="AL24" i="41"/>
  <c r="BB24" i="41" s="1"/>
  <c r="J132" i="41" s="1"/>
  <c r="BB27" i="41"/>
  <c r="J135" i="41" s="1"/>
  <c r="BV33" i="41"/>
  <c r="T87" i="41" s="1"/>
  <c r="G77" i="41" s="1"/>
  <c r="BQ30" i="41"/>
  <c r="BQ32" i="41"/>
  <c r="S93" i="41" s="1"/>
  <c r="BQ29" i="41"/>
  <c r="BK30" i="41"/>
  <c r="AK3" i="41"/>
  <c r="BK32" i="41"/>
  <c r="S87" i="41" s="1"/>
  <c r="G74" i="41" s="1"/>
  <c r="BK29" i="41"/>
  <c r="BK28" i="41"/>
  <c r="BS30" i="41"/>
  <c r="BS32" i="41"/>
  <c r="S95" i="41" s="1"/>
  <c r="BS29" i="41"/>
  <c r="BS28" i="41"/>
  <c r="CB30" i="41"/>
  <c r="CB32" i="41"/>
  <c r="R93" i="41" s="1"/>
  <c r="CB29" i="41"/>
  <c r="CB28" i="41"/>
  <c r="AY6" i="41"/>
  <c r="BO33" i="41"/>
  <c r="U91" i="41" s="1"/>
  <c r="K76" i="41" s="1"/>
  <c r="BX33" i="41"/>
  <c r="T89" i="41" s="1"/>
  <c r="I77" i="41" s="1"/>
  <c r="BA14" i="41"/>
  <c r="H122" i="41"/>
  <c r="BK34" i="41"/>
  <c r="W87" i="41" s="1"/>
  <c r="G78" i="41" s="1"/>
  <c r="I31" i="41"/>
  <c r="BS34" i="41"/>
  <c r="W95" i="41" s="1"/>
  <c r="Q31" i="41"/>
  <c r="CB34" i="41"/>
  <c r="V93" i="41" s="1"/>
  <c r="AE31" i="41"/>
  <c r="I132" i="41"/>
  <c r="AY24" i="41"/>
  <c r="BK31" i="41"/>
  <c r="Q87" i="41" s="1"/>
  <c r="G80" i="41" s="1"/>
  <c r="J31" i="41"/>
  <c r="R31" i="41"/>
  <c r="AF31" i="41"/>
  <c r="BS31" i="41"/>
  <c r="Q95" i="41" s="1"/>
  <c r="H111" i="41"/>
  <c r="BJ28" i="41"/>
  <c r="BR28" i="41"/>
  <c r="CA28" i="41"/>
  <c r="BP29" i="41"/>
  <c r="BY29" i="41"/>
  <c r="BN30" i="41"/>
  <c r="BW30" i="41"/>
  <c r="CE30" i="41"/>
  <c r="O31" i="41"/>
  <c r="AC31" i="41"/>
  <c r="BL31" i="41"/>
  <c r="Q88" i="41" s="1"/>
  <c r="H80" i="41" s="1"/>
  <c r="BT31" i="41"/>
  <c r="Q96" i="41" s="1"/>
  <c r="CC31" i="41"/>
  <c r="P94" i="41" s="1"/>
  <c r="BO32" i="41"/>
  <c r="S91" i="41" s="1"/>
  <c r="K74" i="41" s="1"/>
  <c r="BX32" i="41"/>
  <c r="R89" i="41" s="1"/>
  <c r="I75" i="41" s="1"/>
  <c r="BM34" i="41"/>
  <c r="W89" i="41" s="1"/>
  <c r="I78" i="41" s="1"/>
  <c r="BV34" i="41"/>
  <c r="V87" i="41" s="1"/>
  <c r="G79" i="41" s="1"/>
  <c r="CD34" i="41"/>
  <c r="V95" i="41" s="1"/>
  <c r="I113" i="41"/>
  <c r="I115" i="41"/>
  <c r="I118" i="41"/>
  <c r="I120" i="41"/>
  <c r="I126" i="41"/>
  <c r="I128" i="41"/>
  <c r="I130" i="41"/>
  <c r="I134" i="41"/>
  <c r="BO30" i="41"/>
  <c r="BX30" i="41"/>
  <c r="P31" i="41"/>
  <c r="AD31" i="41"/>
  <c r="BM31" i="41"/>
  <c r="Q89" i="41" s="1"/>
  <c r="I80" i="41" s="1"/>
  <c r="BV31" i="41"/>
  <c r="P87" i="41" s="1"/>
  <c r="G81" i="41" s="1"/>
  <c r="CD31" i="41"/>
  <c r="P95" i="41" s="1"/>
  <c r="BP32" i="41"/>
  <c r="S92" i="41" s="1"/>
  <c r="BY32" i="41"/>
  <c r="R90" i="41" s="1"/>
  <c r="J75" i="41" s="1"/>
  <c r="BN34" i="41"/>
  <c r="W90" i="41" s="1"/>
  <c r="J78" i="41" s="1"/>
  <c r="BW34" i="41"/>
  <c r="V88" i="41" s="1"/>
  <c r="H79" i="41" s="1"/>
  <c r="CE34" i="41"/>
  <c r="V96" i="41" s="1"/>
  <c r="BJ29" i="41"/>
  <c r="BR29" i="41"/>
  <c r="CA29" i="41"/>
  <c r="BP30" i="41"/>
  <c r="BY30" i="41"/>
  <c r="BN31" i="41"/>
  <c r="Q90" i="41" s="1"/>
  <c r="J80" i="41" s="1"/>
  <c r="BW31" i="41"/>
  <c r="P88" i="41" s="1"/>
  <c r="H81" i="41" s="1"/>
  <c r="CE31" i="41"/>
  <c r="P96" i="41" s="1"/>
  <c r="BO34" i="41"/>
  <c r="W91" i="41" s="1"/>
  <c r="K78" i="41" s="1"/>
  <c r="BX34" i="41"/>
  <c r="V89" i="41" s="1"/>
  <c r="I79" i="41" s="1"/>
  <c r="BA8" i="41"/>
  <c r="BA13" i="41"/>
  <c r="BA21" i="41"/>
  <c r="BM28" i="41"/>
  <c r="BV28" i="41"/>
  <c r="CD28" i="41"/>
  <c r="BO31" i="41"/>
  <c r="Q91" i="41" s="1"/>
  <c r="K80" i="41" s="1"/>
  <c r="BX31" i="41"/>
  <c r="P89" i="41" s="1"/>
  <c r="I81" i="41" s="1"/>
  <c r="BJ32" i="41"/>
  <c r="S86" i="41" s="1"/>
  <c r="F74" i="41" s="1"/>
  <c r="BR32" i="41"/>
  <c r="S94" i="41" s="1"/>
  <c r="CA32" i="41"/>
  <c r="R92" i="41" s="1"/>
  <c r="BP34" i="41"/>
  <c r="W92" i="41" s="1"/>
  <c r="BY34" i="41"/>
  <c r="V90" i="41" s="1"/>
  <c r="J79" i="41" s="1"/>
  <c r="BN28" i="41"/>
  <c r="BW28" i="41"/>
  <c r="CE28" i="41"/>
  <c r="Y31" i="41"/>
  <c r="BQ34" i="41"/>
  <c r="W93" i="41" s="1"/>
  <c r="BZ34" i="41"/>
  <c r="V91" i="41" s="1"/>
  <c r="K79" i="41" s="1"/>
  <c r="BM29" i="41"/>
  <c r="BV29" i="41"/>
  <c r="CD29" i="41"/>
  <c r="BJ34" i="41"/>
  <c r="W86" i="41" s="1"/>
  <c r="F78" i="41" s="1"/>
  <c r="BR34" i="41"/>
  <c r="W94" i="41" s="1"/>
  <c r="CA34" i="41"/>
  <c r="V92" i="41" s="1"/>
  <c r="AX28" i="48" l="1"/>
  <c r="BA37" i="48"/>
  <c r="I139" i="48" s="1"/>
  <c r="AX35" i="48"/>
  <c r="J43" i="48" s="1"/>
  <c r="BA35" i="48"/>
  <c r="J46" i="48" s="1"/>
  <c r="AZ35" i="48"/>
  <c r="J45" i="48" s="1"/>
  <c r="AY35" i="48"/>
  <c r="J44" i="48" s="1"/>
  <c r="BA36" i="48"/>
  <c r="D46" i="48" s="1"/>
  <c r="AX33" i="48"/>
  <c r="BA33" i="48"/>
  <c r="F46" i="48" s="1"/>
  <c r="AZ33" i="48"/>
  <c r="AY33" i="48"/>
  <c r="AZ41" i="48"/>
  <c r="AY41" i="48"/>
  <c r="BA43" i="48"/>
  <c r="H139" i="48" s="1"/>
  <c r="AX41" i="48"/>
  <c r="BA41" i="48"/>
  <c r="BA39" i="48"/>
  <c r="BA34" i="48"/>
  <c r="H46" i="48" s="1"/>
  <c r="AX34" i="48"/>
  <c r="H43" i="48" s="1"/>
  <c r="AZ34" i="48"/>
  <c r="H45" i="48" s="1"/>
  <c r="AY34" i="48"/>
  <c r="H44" i="48" s="1"/>
  <c r="AZ40" i="48"/>
  <c r="AY40" i="48"/>
  <c r="AX40" i="48"/>
  <c r="BA40" i="48"/>
  <c r="AZ39" i="48"/>
  <c r="AZ42" i="48" s="1"/>
  <c r="H138" i="48" s="1"/>
  <c r="AY39" i="48"/>
  <c r="AY42" i="48" s="1"/>
  <c r="H137" i="48" s="1"/>
  <c r="AX39" i="48"/>
  <c r="AX42" i="48" s="1"/>
  <c r="H136" i="48" s="1"/>
  <c r="D40" i="47"/>
  <c r="AZ28" i="47"/>
  <c r="BA37" i="47"/>
  <c r="I139" i="47" s="1"/>
  <c r="AX35" i="47"/>
  <c r="J43" i="47" s="1"/>
  <c r="BA35" i="47"/>
  <c r="J46" i="47" s="1"/>
  <c r="AZ35" i="47"/>
  <c r="J45" i="47" s="1"/>
  <c r="AY35" i="47"/>
  <c r="J44" i="47" s="1"/>
  <c r="AZ40" i="47"/>
  <c r="AZ42" i="47" s="1"/>
  <c r="H138" i="47" s="1"/>
  <c r="AY40" i="47"/>
  <c r="AX40" i="47"/>
  <c r="BA40" i="47"/>
  <c r="AX39" i="47"/>
  <c r="AY39" i="47"/>
  <c r="AY42" i="47" s="1"/>
  <c r="H137" i="47" s="1"/>
  <c r="BA39" i="47"/>
  <c r="AX34" i="47"/>
  <c r="H43" i="47" s="1"/>
  <c r="BA34" i="47"/>
  <c r="H46" i="47" s="1"/>
  <c r="AY34" i="47"/>
  <c r="H44" i="47" s="1"/>
  <c r="AZ34" i="47"/>
  <c r="H45" i="47" s="1"/>
  <c r="BA36" i="47"/>
  <c r="D46" i="47" s="1"/>
  <c r="AX33" i="47"/>
  <c r="AY33" i="47"/>
  <c r="BA33" i="47"/>
  <c r="F46" i="47" s="1"/>
  <c r="AZ33" i="47"/>
  <c r="AX42" i="46"/>
  <c r="H136" i="46" s="1"/>
  <c r="AX28" i="46"/>
  <c r="BA36" i="46"/>
  <c r="D46" i="46" s="1"/>
  <c r="AX33" i="46"/>
  <c r="BA33" i="46"/>
  <c r="F46" i="46" s="1"/>
  <c r="AZ33" i="46"/>
  <c r="AY33" i="46"/>
  <c r="AY40" i="46"/>
  <c r="AY39" i="46"/>
  <c r="AY42" i="46" s="1"/>
  <c r="H137" i="46" s="1"/>
  <c r="BA34" i="46"/>
  <c r="H46" i="46" s="1"/>
  <c r="AZ40" i="46"/>
  <c r="AZ39" i="46"/>
  <c r="AZ34" i="46"/>
  <c r="H45" i="46" s="1"/>
  <c r="BA39" i="46"/>
  <c r="AX34" i="46"/>
  <c r="H43" i="46" s="1"/>
  <c r="AZ40" i="45"/>
  <c r="AX40" i="45"/>
  <c r="BA40" i="45"/>
  <c r="AY40" i="45"/>
  <c r="AY42" i="45" s="1"/>
  <c r="H137" i="45" s="1"/>
  <c r="BA39" i="45"/>
  <c r="AZ39" i="45"/>
  <c r="AZ34" i="45"/>
  <c r="H45" i="45" s="1"/>
  <c r="BA34" i="45"/>
  <c r="H46" i="45" s="1"/>
  <c r="AY34" i="45"/>
  <c r="H44" i="45" s="1"/>
  <c r="AZ41" i="45"/>
  <c r="BA43" i="45"/>
  <c r="H139" i="45" s="1"/>
  <c r="AX41" i="45"/>
  <c r="AY41" i="45"/>
  <c r="BA41" i="45"/>
  <c r="AX28" i="45"/>
  <c r="AX39" i="45"/>
  <c r="AX33" i="45"/>
  <c r="BA33" i="45"/>
  <c r="F46" i="45" s="1"/>
  <c r="AY33" i="45"/>
  <c r="BA36" i="45"/>
  <c r="D46" i="45" s="1"/>
  <c r="AZ33" i="45"/>
  <c r="AX41" i="44"/>
  <c r="AX40" i="44"/>
  <c r="AZ33" i="44"/>
  <c r="AX28" i="44"/>
  <c r="AY35" i="44"/>
  <c r="J44" i="44" s="1"/>
  <c r="AZ34" i="44"/>
  <c r="H45" i="44" s="1"/>
  <c r="AX39" i="44"/>
  <c r="AX42" i="44" s="1"/>
  <c r="H136" i="44" s="1"/>
  <c r="AZ40" i="44"/>
  <c r="AZ42" i="44" s="1"/>
  <c r="H138" i="44" s="1"/>
  <c r="BA35" i="44"/>
  <c r="J46" i="44" s="1"/>
  <c r="AZ35" i="44"/>
  <c r="J45" i="44" s="1"/>
  <c r="BA34" i="44"/>
  <c r="H46" i="44" s="1"/>
  <c r="F44" i="44"/>
  <c r="AY36" i="44"/>
  <c r="AZ41" i="44"/>
  <c r="BA33" i="44"/>
  <c r="F46" i="44" s="1"/>
  <c r="AY34" i="44"/>
  <c r="H44" i="44" s="1"/>
  <c r="AY41" i="44"/>
  <c r="AY42" i="44" s="1"/>
  <c r="H137" i="44" s="1"/>
  <c r="AX33" i="44"/>
  <c r="BA43" i="43"/>
  <c r="H139" i="43" s="1"/>
  <c r="BA41" i="43"/>
  <c r="AZ41" i="43"/>
  <c r="AY41" i="43"/>
  <c r="AX41" i="43"/>
  <c r="BA37" i="43"/>
  <c r="I139" i="43" s="1"/>
  <c r="BA35" i="43"/>
  <c r="J46" i="43" s="1"/>
  <c r="AZ35" i="43"/>
  <c r="J45" i="43" s="1"/>
  <c r="AY35" i="43"/>
  <c r="J44" i="43" s="1"/>
  <c r="AX35" i="43"/>
  <c r="J43" i="43" s="1"/>
  <c r="BA40" i="43"/>
  <c r="AZ40" i="43"/>
  <c r="AY40" i="43"/>
  <c r="AX40" i="43"/>
  <c r="BA39" i="43"/>
  <c r="BA34" i="43"/>
  <c r="H46" i="43" s="1"/>
  <c r="AZ34" i="43"/>
  <c r="H45" i="43" s="1"/>
  <c r="AY34" i="43"/>
  <c r="H44" i="43" s="1"/>
  <c r="AX34" i="43"/>
  <c r="H43" i="43" s="1"/>
  <c r="AZ39" i="43"/>
  <c r="AZ42" i="43" s="1"/>
  <c r="H138" i="43" s="1"/>
  <c r="AY39" i="43"/>
  <c r="AX39" i="43"/>
  <c r="AX42" i="43" s="1"/>
  <c r="H136" i="43" s="1"/>
  <c r="BA36" i="43"/>
  <c r="D46" i="43" s="1"/>
  <c r="BA33" i="43"/>
  <c r="F46" i="43" s="1"/>
  <c r="AZ33" i="43"/>
  <c r="AY33" i="43"/>
  <c r="AX33" i="43"/>
  <c r="BB3" i="41"/>
  <c r="J111" i="41" s="1"/>
  <c r="BA43" i="42"/>
  <c r="H139" i="42" s="1"/>
  <c r="BA41" i="42"/>
  <c r="AZ41" i="42"/>
  <c r="AY41" i="42"/>
  <c r="AX41" i="42"/>
  <c r="BA37" i="42"/>
  <c r="I139" i="42" s="1"/>
  <c r="BA35" i="42"/>
  <c r="J46" i="42" s="1"/>
  <c r="AZ35" i="42"/>
  <c r="J45" i="42" s="1"/>
  <c r="AY35" i="42"/>
  <c r="J44" i="42" s="1"/>
  <c r="AX35" i="42"/>
  <c r="J43" i="42" s="1"/>
  <c r="BA40" i="42"/>
  <c r="AZ40" i="42"/>
  <c r="AY40" i="42"/>
  <c r="AX40" i="42"/>
  <c r="BA39" i="42"/>
  <c r="BA34" i="42"/>
  <c r="H46" i="42" s="1"/>
  <c r="AZ34" i="42"/>
  <c r="H45" i="42" s="1"/>
  <c r="AY34" i="42"/>
  <c r="H44" i="42" s="1"/>
  <c r="AX34" i="42"/>
  <c r="H43" i="42" s="1"/>
  <c r="AZ39" i="42"/>
  <c r="AY39" i="42"/>
  <c r="AX39" i="42"/>
  <c r="BA36" i="42"/>
  <c r="D46" i="42" s="1"/>
  <c r="BA33" i="42"/>
  <c r="F46" i="42" s="1"/>
  <c r="AZ33" i="42"/>
  <c r="AY33" i="42"/>
  <c r="AX33" i="42"/>
  <c r="BB11" i="41"/>
  <c r="J119" i="41" s="1"/>
  <c r="BB5" i="41"/>
  <c r="J113" i="41" s="1"/>
  <c r="BA39" i="41"/>
  <c r="AZ34" i="41"/>
  <c r="H45" i="41" s="1"/>
  <c r="BA34" i="41"/>
  <c r="H46" i="41" s="1"/>
  <c r="AY34" i="41"/>
  <c r="H44" i="41" s="1"/>
  <c r="AY35" i="41"/>
  <c r="J44" i="41" s="1"/>
  <c r="BA37" i="41"/>
  <c r="I139" i="41" s="1"/>
  <c r="AX34" i="41"/>
  <c r="H43" i="41" s="1"/>
  <c r="AZ39" i="41"/>
  <c r="AX35" i="41"/>
  <c r="J43" i="41" s="1"/>
  <c r="AZ35" i="41"/>
  <c r="J45" i="41" s="1"/>
  <c r="AZ41" i="41"/>
  <c r="AY41" i="41"/>
  <c r="AX41" i="41"/>
  <c r="BA43" i="41"/>
  <c r="H139" i="41" s="1"/>
  <c r="BA41" i="41"/>
  <c r="BA35" i="41"/>
  <c r="J46" i="41" s="1"/>
  <c r="BA33" i="41"/>
  <c r="F46" i="41" s="1"/>
  <c r="AZ33" i="41"/>
  <c r="BA36" i="41"/>
  <c r="D46" i="41" s="1"/>
  <c r="AY33" i="41"/>
  <c r="AX33" i="41"/>
  <c r="AX28" i="41"/>
  <c r="AX39" i="41"/>
  <c r="AY39" i="41"/>
  <c r="BA40" i="41"/>
  <c r="AZ40" i="41"/>
  <c r="AY40" i="41"/>
  <c r="AX40" i="41"/>
  <c r="AY42" i="43" l="1"/>
  <c r="H137" i="43" s="1"/>
  <c r="AX36" i="48"/>
  <c r="F43" i="48"/>
  <c r="F44" i="48"/>
  <c r="AY36" i="48"/>
  <c r="F45" i="48"/>
  <c r="AZ36" i="48"/>
  <c r="D40" i="48"/>
  <c r="AZ28" i="48"/>
  <c r="F45" i="47"/>
  <c r="AZ36" i="47"/>
  <c r="F44" i="47"/>
  <c r="AY36" i="47"/>
  <c r="AX36" i="47"/>
  <c r="F43" i="47"/>
  <c r="AX42" i="47"/>
  <c r="H136" i="47" s="1"/>
  <c r="AZ42" i="46"/>
  <c r="H138" i="46" s="1"/>
  <c r="AX36" i="46"/>
  <c r="F43" i="46"/>
  <c r="F44" i="46"/>
  <c r="AY36" i="46"/>
  <c r="F45" i="46"/>
  <c r="AZ36" i="46"/>
  <c r="D40" i="46"/>
  <c r="AZ28" i="46"/>
  <c r="F44" i="45"/>
  <c r="AY36" i="45"/>
  <c r="D40" i="45"/>
  <c r="AZ28" i="45"/>
  <c r="F45" i="45"/>
  <c r="AZ36" i="45"/>
  <c r="AX36" i="45"/>
  <c r="F43" i="45"/>
  <c r="AZ42" i="45"/>
  <c r="H138" i="45" s="1"/>
  <c r="AX42" i="45"/>
  <c r="H136" i="45" s="1"/>
  <c r="AX36" i="44"/>
  <c r="F43" i="44"/>
  <c r="I137" i="44"/>
  <c r="D44" i="44"/>
  <c r="D40" i="44"/>
  <c r="AZ28" i="44"/>
  <c r="F45" i="44"/>
  <c r="AZ36" i="44"/>
  <c r="AY42" i="42"/>
  <c r="H137" i="42" s="1"/>
  <c r="AX42" i="42"/>
  <c r="H136" i="42" s="1"/>
  <c r="AZ42" i="42"/>
  <c r="H138" i="42" s="1"/>
  <c r="F43" i="43"/>
  <c r="AX36" i="43"/>
  <c r="F44" i="43"/>
  <c r="AY36" i="43"/>
  <c r="F45" i="43"/>
  <c r="AZ36" i="43"/>
  <c r="F43" i="42"/>
  <c r="AX36" i="42"/>
  <c r="F44" i="42"/>
  <c r="AY36" i="42"/>
  <c r="F45" i="42"/>
  <c r="AZ36" i="42"/>
  <c r="AZ42" i="41"/>
  <c r="H138" i="41" s="1"/>
  <c r="F44" i="41"/>
  <c r="AY36" i="41"/>
  <c r="F45" i="41"/>
  <c r="AZ36" i="41"/>
  <c r="AY42" i="41"/>
  <c r="H137" i="41" s="1"/>
  <c r="AX42" i="41"/>
  <c r="H136" i="41" s="1"/>
  <c r="D40" i="41"/>
  <c r="AZ28" i="41"/>
  <c r="AX36" i="41"/>
  <c r="F43" i="41"/>
  <c r="I137" i="48" l="1"/>
  <c r="D44" i="48"/>
  <c r="I138" i="48"/>
  <c r="D45" i="48"/>
  <c r="I136" i="48"/>
  <c r="D43" i="48"/>
  <c r="I137" i="47"/>
  <c r="D44" i="47"/>
  <c r="I138" i="47"/>
  <c r="D45" i="47"/>
  <c r="I136" i="47"/>
  <c r="D43" i="47"/>
  <c r="I138" i="46"/>
  <c r="D45" i="46"/>
  <c r="I136" i="46"/>
  <c r="D43" i="46"/>
  <c r="I137" i="46"/>
  <c r="D44" i="46"/>
  <c r="I138" i="45"/>
  <c r="D45" i="45"/>
  <c r="I137" i="45"/>
  <c r="D44" i="45"/>
  <c r="I136" i="45"/>
  <c r="D43" i="45"/>
  <c r="I138" i="44"/>
  <c r="D45" i="44"/>
  <c r="I136" i="44"/>
  <c r="D43" i="44"/>
  <c r="I138" i="43"/>
  <c r="D45" i="43"/>
  <c r="I137" i="43"/>
  <c r="D44" i="43"/>
  <c r="I136" i="43"/>
  <c r="D43" i="43"/>
  <c r="I138" i="42"/>
  <c r="D45" i="42"/>
  <c r="I137" i="42"/>
  <c r="D44" i="42"/>
  <c r="I136" i="42"/>
  <c r="D43" i="42"/>
  <c r="D43" i="41"/>
  <c r="I136" i="41"/>
  <c r="I138" i="41"/>
  <c r="D45" i="41"/>
  <c r="I137" i="41"/>
  <c r="D44" i="41"/>
  <c r="AX28" i="42" l="1"/>
  <c r="AZ28" i="42" s="1"/>
  <c r="BB27" i="42"/>
  <c r="J135" i="42"/>
  <c r="BB26" i="42"/>
  <c r="J134" i="42"/>
  <c r="BB25" i="42"/>
  <c r="J133" i="42"/>
  <c r="BB24" i="42"/>
  <c r="J132" i="42"/>
  <c r="BB23" i="42"/>
  <c r="J131" i="42"/>
  <c r="BB22" i="42"/>
  <c r="J130" i="42"/>
  <c r="BB21" i="42"/>
  <c r="J129" i="42"/>
  <c r="BB20" i="42"/>
  <c r="J128" i="42"/>
  <c r="BB19" i="42"/>
  <c r="J127" i="42"/>
  <c r="BB18" i="42"/>
  <c r="J126" i="42"/>
  <c r="BB17" i="42"/>
  <c r="J125" i="42"/>
  <c r="BB16" i="42"/>
  <c r="J124" i="42"/>
  <c r="BB15" i="42"/>
  <c r="J123" i="42"/>
  <c r="BB14" i="42"/>
  <c r="J122" i="42"/>
  <c r="BB13" i="42"/>
  <c r="J121" i="42"/>
  <c r="BB12" i="42"/>
  <c r="J120" i="42"/>
  <c r="BB11" i="42"/>
  <c r="J119" i="42" s="1"/>
  <c r="BB10" i="42"/>
  <c r="J118" i="42" s="1"/>
  <c r="BB9" i="42"/>
  <c r="J117" i="42" s="1"/>
  <c r="BB8" i="42"/>
  <c r="J116" i="42"/>
  <c r="BB7" i="42"/>
  <c r="J115" i="42"/>
  <c r="BB6" i="42"/>
  <c r="J114" i="42"/>
  <c r="BB5" i="42"/>
  <c r="J113" i="42" s="1"/>
  <c r="BB4" i="42"/>
  <c r="J112" i="42" s="1"/>
  <c r="BB3" i="42"/>
  <c r="J111" i="42" s="1"/>
  <c r="AX28" i="43"/>
  <c r="AZ28" i="43" s="1"/>
  <c r="BB27" i="43"/>
  <c r="J135" i="43"/>
  <c r="BB26" i="43"/>
  <c r="J134" i="43"/>
  <c r="BB25" i="43"/>
  <c r="J133" i="43"/>
  <c r="BB24" i="43"/>
  <c r="J132" i="43"/>
  <c r="BB23" i="43"/>
  <c r="J131" i="43"/>
  <c r="BB22" i="43"/>
  <c r="J130" i="43"/>
  <c r="BB21" i="43"/>
  <c r="J129" i="43"/>
  <c r="BB20" i="43"/>
  <c r="J128" i="43"/>
  <c r="BB19" i="43"/>
  <c r="J127" i="43"/>
  <c r="BB18" i="43"/>
  <c r="J126" i="43"/>
  <c r="BB17" i="43"/>
  <c r="J125" i="43"/>
  <c r="BB16" i="43"/>
  <c r="J124" i="43"/>
  <c r="BB15" i="43"/>
  <c r="J123" i="43"/>
  <c r="BB14" i="43"/>
  <c r="J122" i="43"/>
  <c r="BB13" i="43"/>
  <c r="J121" i="43"/>
  <c r="BB12" i="43"/>
  <c r="J120" i="43"/>
  <c r="BB11" i="43"/>
  <c r="J119" i="43"/>
  <c r="BB10" i="43"/>
  <c r="J118" i="43"/>
  <c r="BB9" i="43"/>
  <c r="J117" i="43"/>
  <c r="BB8" i="43"/>
  <c r="J116" i="43"/>
  <c r="BB7" i="43"/>
  <c r="J115" i="43"/>
  <c r="BB6" i="43"/>
  <c r="J114" i="43"/>
  <c r="BB5" i="43"/>
  <c r="J113" i="43"/>
  <c r="BB4" i="43"/>
  <c r="J112" i="43" s="1"/>
  <c r="BB3" i="43"/>
  <c r="J111" i="43"/>
  <c r="D40" i="43" l="1"/>
  <c r="D40" i="42"/>
</calcChain>
</file>

<file path=xl/sharedStrings.xml><?xml version="1.0" encoding="utf-8"?>
<sst xmlns="http://schemas.openxmlformats.org/spreadsheetml/2006/main" count="6831" uniqueCount="253">
  <si>
    <t>MARINE STEWARDSHIP COUNCIL</t>
  </si>
  <si>
    <t>Fishery Name:</t>
  </si>
  <si>
    <r>
      <t xml:space="preserve">Fisheries Accessibility, Science and Standards
</t>
    </r>
    <r>
      <rPr>
        <b/>
        <sz val="12"/>
        <rFont val="Meta Offc Pro"/>
        <family val="2"/>
      </rPr>
      <t xml:space="preserve">Benchmarking and Tracking Tool (BMT) for Default Assessment Tree
</t>
    </r>
    <r>
      <rPr>
        <b/>
        <sz val="11"/>
        <rFont val="Meta Offc Pro"/>
        <family val="2"/>
      </rPr>
      <t xml:space="preserve">
v4.0 (Issued 01 May 2023)</t>
    </r>
  </si>
  <si>
    <t>FIP provider:</t>
  </si>
  <si>
    <t>Pre-assessment/full assessment undertaken by:</t>
  </si>
  <si>
    <t>Action plan undertaken by:</t>
  </si>
  <si>
    <t>BMT undertaken by:</t>
  </si>
  <si>
    <t>Date of BMT:</t>
  </si>
  <si>
    <t>Unit of Assessment 1</t>
  </si>
  <si>
    <t>Species</t>
  </si>
  <si>
    <t>Gear</t>
  </si>
  <si>
    <t>Area</t>
  </si>
  <si>
    <t>Unit of Assessment 2</t>
  </si>
  <si>
    <t>Unit of Assessment 3</t>
  </si>
  <si>
    <t>Scheme documents:</t>
  </si>
  <si>
    <t>Unit of Assessment 4</t>
  </si>
  <si>
    <r>
      <rPr>
        <sz val="11"/>
        <color rgb="FF000000"/>
        <rFont val="Meta Offc Pro"/>
      </rPr>
      <t xml:space="preserve">MSC Fisheries Standard v3.0 </t>
    </r>
    <r>
      <rPr>
        <i/>
        <sz val="11"/>
        <color rgb="FF000000"/>
        <rFont val="Meta Offc Pro"/>
      </rPr>
      <t>(26 October 2022)</t>
    </r>
  </si>
  <si>
    <r>
      <rPr>
        <sz val="11"/>
        <color rgb="FF000000"/>
        <rFont val="Meta Offc Pro"/>
      </rPr>
      <t xml:space="preserve">MSC Fisheries Certification Process and Guidance v3.0 </t>
    </r>
    <r>
      <rPr>
        <i/>
        <sz val="11"/>
        <color rgb="FF000000"/>
        <rFont val="Meta Offc Pro"/>
      </rPr>
      <t>(26 October 2022)</t>
    </r>
  </si>
  <si>
    <r>
      <rPr>
        <sz val="11"/>
        <color rgb="FF000000"/>
        <rFont val="Meta Offc Pro"/>
      </rPr>
      <t xml:space="preserve">MSC Pre-Assesment Reporting template v4.1 </t>
    </r>
    <r>
      <rPr>
        <i/>
        <sz val="11"/>
        <color rgb="FF000000"/>
        <rFont val="Meta Offc Pro"/>
      </rPr>
      <t>(01 May 2023)</t>
    </r>
  </si>
  <si>
    <r>
      <rPr>
        <sz val="11"/>
        <color rgb="FF000000"/>
        <rFont val="Meta Offc Pro"/>
      </rPr>
      <t xml:space="preserve">MSC Guidance for using the Benchmarking and Tracking Tool (BMT) v2.0 </t>
    </r>
    <r>
      <rPr>
        <i/>
        <sz val="11"/>
        <color rgb="FF000000"/>
        <rFont val="Meta Offc Pro"/>
      </rPr>
      <t>(2014)</t>
    </r>
  </si>
  <si>
    <t>Versions issued</t>
  </si>
  <si>
    <t>Unit of Assessment 5</t>
  </si>
  <si>
    <t xml:space="preserve">Version No. </t>
  </si>
  <si>
    <t>Date</t>
  </si>
  <si>
    <t>Description of Amendment</t>
  </si>
  <si>
    <t>v1.0</t>
  </si>
  <si>
    <t>n/a</t>
  </si>
  <si>
    <t>v2.0</t>
  </si>
  <si>
    <t>v2.1</t>
  </si>
  <si>
    <t>Unit of Assessment 6</t>
  </si>
  <si>
    <t>v3.0 (Beta)</t>
  </si>
  <si>
    <t>Multiple UoAs and years included</t>
  </si>
  <si>
    <t>v3.1</t>
  </si>
  <si>
    <t>Fixed formula error calculating overall BMT index in dashboard Actual BMT index summary table</t>
  </si>
  <si>
    <t>v4.0</t>
  </si>
  <si>
    <t>Updated to reflect updates to the MSC Fisheries Standard v3.0</t>
  </si>
  <si>
    <t>CAB NAME AND LOGO</t>
  </si>
  <si>
    <t xml:space="preserve">The Marine Stewardship Council’s “Benchmarking and Tracking Tool (BMT) for Default Assessment Tree” and its content is copyright of “Marine Stewardship Council” - © “Marine Stewardship Council” 2022. All rights reserved.
The official language of this Tool is English. The definitive version is maintained on the MSC’s website www.msc.org. Any discrepancy between copies, version or translations shall be resolved by reference to the definitive English version. 
DISCLAIMER: The MSC cannot verify the accuracy of any information provided on this form and is not responsible for any issues arising to any parties as a result of any information provided therein. The results are the sole responsibility of individual/company applying the Benchmarking and Tracking Tool and give an indication of the likely status of a fishery. These results can only be verified by the fishery completing the MSC full assessment process.
</t>
  </si>
  <si>
    <t>MOST RECENT SCORES/YEAR</t>
  </si>
  <si>
    <t>DROP DOWN AND VALUE TABLE</t>
  </si>
  <si>
    <t>ACTUAL SCORE AS NUMERICAL VALUE</t>
  </si>
  <si>
    <t>PREDICED SCORE AS NUMERICAL VALUE</t>
  </si>
  <si>
    <t>Principle</t>
  </si>
  <si>
    <t>Component</t>
  </si>
  <si>
    <t>Performance Indicator</t>
  </si>
  <si>
    <t>Pre-Assessment Year 0</t>
  </si>
  <si>
    <t>Actual Year 1</t>
  </si>
  <si>
    <t>Actual Year 2</t>
  </si>
  <si>
    <t>Actual Year 3</t>
  </si>
  <si>
    <t>Actual Year 4</t>
  </si>
  <si>
    <t>Actual Year 5</t>
  </si>
  <si>
    <t>Actual Year 6</t>
  </si>
  <si>
    <t>Actual Year 7</t>
  </si>
  <si>
    <t>Actual Year 8</t>
  </si>
  <si>
    <t>Actual Year 9</t>
  </si>
  <si>
    <t>Actual Year 10</t>
  </si>
  <si>
    <t>Expected Year 1</t>
  </si>
  <si>
    <t>Expected Year 2</t>
  </si>
  <si>
    <t>Expected Year 3</t>
  </si>
  <si>
    <t>Expected Year 4</t>
  </si>
  <si>
    <t>Expected Year 5</t>
  </si>
  <si>
    <t>Expected Year 6</t>
  </si>
  <si>
    <t>Expected Year 7</t>
  </si>
  <si>
    <t>Expected Year 8</t>
  </si>
  <si>
    <t>Expected Year 9</t>
  </si>
  <si>
    <t>Expected Year 10</t>
  </si>
  <si>
    <t>Status1</t>
  </si>
  <si>
    <t>Status2</t>
  </si>
  <si>
    <t>Status3</t>
  </si>
  <si>
    <t>Status4</t>
  </si>
  <si>
    <t>Status5</t>
  </si>
  <si>
    <t>Status6</t>
  </si>
  <si>
    <t>Status7</t>
  </si>
  <si>
    <t>Status8</t>
  </si>
  <si>
    <t>Status9</t>
  </si>
  <si>
    <t>Status10</t>
  </si>
  <si>
    <t>PI</t>
  </si>
  <si>
    <t>Actual Score</t>
  </si>
  <si>
    <t>Numerical_exp</t>
  </si>
  <si>
    <t>Expected</t>
  </si>
  <si>
    <t>Numerical_Exp</t>
  </si>
  <si>
    <t>Status</t>
  </si>
  <si>
    <t>Year</t>
  </si>
  <si>
    <t>Option</t>
  </si>
  <si>
    <t>Score</t>
  </si>
  <si>
    <t>Year 0</t>
  </si>
  <si>
    <t>Year 1</t>
  </si>
  <si>
    <t>Year 2</t>
  </si>
  <si>
    <t>Year 3</t>
  </si>
  <si>
    <t>Year 4</t>
  </si>
  <si>
    <t>Year 5</t>
  </si>
  <si>
    <t>Year 6</t>
  </si>
  <si>
    <t>Year 7</t>
  </si>
  <si>
    <t>Year 8</t>
  </si>
  <si>
    <t>Year 9</t>
  </si>
  <si>
    <t>Year 10</t>
  </si>
  <si>
    <t>Expected1</t>
  </si>
  <si>
    <t>Expected2</t>
  </si>
  <si>
    <t>Expected3</t>
  </si>
  <si>
    <t>Expected4</t>
  </si>
  <si>
    <t>Expected5</t>
  </si>
  <si>
    <t>Expected6</t>
  </si>
  <si>
    <t>Expected7</t>
  </si>
  <si>
    <t>Expected8</t>
  </si>
  <si>
    <t>Expected9</t>
  </si>
  <si>
    <t>Expected10</t>
  </si>
  <si>
    <t>Outcome</t>
  </si>
  <si>
    <t>1.1.1 Stock status</t>
  </si>
  <si>
    <t>60-79</t>
  </si>
  <si>
    <t>---</t>
  </si>
  <si>
    <t>≥80</t>
  </si>
  <si>
    <t>1.1.1</t>
  </si>
  <si>
    <t>1.1.2 Stock rebuilding</t>
  </si>
  <si>
    <t>1.1.2</t>
  </si>
  <si>
    <t>Management</t>
  </si>
  <si>
    <t>1.2.1 Harvest Strategy</t>
  </si>
  <si>
    <t>&lt;60</t>
  </si>
  <si>
    <t>1.2.1</t>
  </si>
  <si>
    <t>1.2.2 Harvest control rules and tools</t>
  </si>
  <si>
    <t>1.2.2</t>
  </si>
  <si>
    <t>1.2.3 Information / monitoring</t>
  </si>
  <si>
    <t>1.2.3</t>
  </si>
  <si>
    <t>1.2.4 Assessment of stock status</t>
  </si>
  <si>
    <t>1.2.4</t>
  </si>
  <si>
    <t>In-scope species</t>
  </si>
  <si>
    <t>2.1.1 Outcome status</t>
  </si>
  <si>
    <t>2.2.1</t>
  </si>
  <si>
    <t xml:space="preserve">2.1.2 Management strategy </t>
  </si>
  <si>
    <t>2.2.2</t>
  </si>
  <si>
    <t>2.1.3 Information</t>
  </si>
  <si>
    <t>2.2.3</t>
  </si>
  <si>
    <t>ETP/OOS species</t>
  </si>
  <si>
    <t>2.2.1 Outcome status</t>
  </si>
  <si>
    <t>2.3.1</t>
  </si>
  <si>
    <t>2.2.2 Management strategy</t>
  </si>
  <si>
    <t>2.3.2</t>
  </si>
  <si>
    <t>2.2.3 Information</t>
  </si>
  <si>
    <t>2.3.3</t>
  </si>
  <si>
    <t>Habitats</t>
  </si>
  <si>
    <t>2.3.1 Outcome status</t>
  </si>
  <si>
    <t>2.4.1</t>
  </si>
  <si>
    <t>2.3.2 Management strategy</t>
  </si>
  <si>
    <t>2.4.2</t>
  </si>
  <si>
    <t>2.3.3 Information</t>
  </si>
  <si>
    <t>2.4.3</t>
  </si>
  <si>
    <t>Ecosystem</t>
  </si>
  <si>
    <t>2.4.1 Outcome status</t>
  </si>
  <si>
    <t>2.5.1</t>
  </si>
  <si>
    <t>2.4.2 Management strategy</t>
  </si>
  <si>
    <t>2.5.2</t>
  </si>
  <si>
    <t>2.4.3 Information</t>
  </si>
  <si>
    <t>2.5.3</t>
  </si>
  <si>
    <t>Governance and Policy</t>
  </si>
  <si>
    <t>3.1.1 Legal and/or customary framework</t>
  </si>
  <si>
    <t>3.1.1</t>
  </si>
  <si>
    <t>3.1.2 Consultation, roles and responsibilities</t>
  </si>
  <si>
    <t>3.1.2</t>
  </si>
  <si>
    <t>3.1.3 Long term objectives</t>
  </si>
  <si>
    <t>3.1.3</t>
  </si>
  <si>
    <t>Fishery-specific management system</t>
  </si>
  <si>
    <t>3.2.1 Fishery-specific objectives</t>
  </si>
  <si>
    <t>3.2.1</t>
  </si>
  <si>
    <t>3.2.2 Decision-making processes</t>
  </si>
  <si>
    <t>3.2.2</t>
  </si>
  <si>
    <t>3.2.3 Compliance and enforcement</t>
  </si>
  <si>
    <t>3.2.3</t>
  </si>
  <si>
    <r>
      <t xml:space="preserve">3.2.4 </t>
    </r>
    <r>
      <rPr>
        <sz val="9"/>
        <color rgb="FF000000"/>
        <rFont val="Meta Offc Pro"/>
        <family val="2"/>
      </rPr>
      <t>Monitoring and management performance evaluation</t>
    </r>
  </si>
  <si>
    <t>3.2.4</t>
  </si>
  <si>
    <t>Total number of PIs equal to or greater than 80</t>
  </si>
  <si>
    <t>Equal to or greater than 80</t>
  </si>
  <si>
    <t>Total number of PIs 60-79</t>
  </si>
  <si>
    <t>PIs 60-79</t>
  </si>
  <si>
    <t>Total number of PIs less than 60</t>
  </si>
  <si>
    <t>less than 60</t>
  </si>
  <si>
    <t>Overall BMT Index</t>
  </si>
  <si>
    <t>P BMT Score</t>
  </si>
  <si>
    <t>Principle 1 BMT</t>
  </si>
  <si>
    <t>BMT Report</t>
  </si>
  <si>
    <t>P1 actual</t>
  </si>
  <si>
    <t>Principle 2 BMT</t>
  </si>
  <si>
    <t>P2 actual</t>
  </si>
  <si>
    <t>Principle 3 BMT</t>
  </si>
  <si>
    <t>Unit of Assessment</t>
  </si>
  <si>
    <t>P3 actual</t>
  </si>
  <si>
    <t>PI_Count_actual</t>
  </si>
  <si>
    <t>BMT_Actual</t>
  </si>
  <si>
    <t>Actual BMT index summary table</t>
  </si>
  <si>
    <t>P1 Expected</t>
  </si>
  <si>
    <t>Last update:</t>
  </si>
  <si>
    <t>P2 Expected</t>
  </si>
  <si>
    <t>All PIs</t>
  </si>
  <si>
    <t>Principle 1</t>
  </si>
  <si>
    <t>Principle 2</t>
  </si>
  <si>
    <t>Principle 3</t>
  </si>
  <si>
    <t>P3 Expected</t>
  </si>
  <si>
    <t>Scoring Range</t>
  </si>
  <si>
    <t>Number of PIs</t>
  </si>
  <si>
    <t>PI_Count_Expected</t>
  </si>
  <si>
    <t>BMT Pedicted</t>
  </si>
  <si>
    <t>BMT Index</t>
  </si>
  <si>
    <t>Actual vs. Expected BMT index table</t>
  </si>
  <si>
    <t>Pre-Assessment</t>
  </si>
  <si>
    <t xml:space="preserve">Principle 1 </t>
  </si>
  <si>
    <t>Actual</t>
  </si>
  <si>
    <t xml:space="preserve">Principle 2 </t>
  </si>
  <si>
    <t xml:space="preserve">Principle 3 </t>
  </si>
  <si>
    <t xml:space="preserve">Overall </t>
  </si>
  <si>
    <t>If longer than 5 years, click on the chart and expand the  data source to cover more years.</t>
  </si>
  <si>
    <t>Expected Overall</t>
  </si>
  <si>
    <t>Actual Overall</t>
  </si>
  <si>
    <t>Exp. P1</t>
  </si>
  <si>
    <t>Act. P1</t>
  </si>
  <si>
    <t>Exp. P2</t>
  </si>
  <si>
    <t>Act. P2</t>
  </si>
  <si>
    <t>Exp. P3</t>
  </si>
  <si>
    <t>Act. P3</t>
  </si>
  <si>
    <t>BMT Report Sheet</t>
  </si>
  <si>
    <t>Exp. Scoring Range</t>
  </si>
  <si>
    <t>Actual Scoring Range</t>
  </si>
  <si>
    <t>Last Update</t>
  </si>
  <si>
    <t>1.1.2 Reference points</t>
  </si>
  <si>
    <t>1.2.3 Information and monitoring</t>
  </si>
  <si>
    <r>
      <t xml:space="preserve">2.1.1 Outcome </t>
    </r>
    <r>
      <rPr>
        <sz val="10"/>
        <color rgb="FF000000"/>
        <rFont val="Meta Offc Pro"/>
        <family val="2"/>
      </rPr>
      <t>status</t>
    </r>
  </si>
  <si>
    <r>
      <t xml:space="preserve">2.1.2 Management </t>
    </r>
    <r>
      <rPr>
        <sz val="10"/>
        <color rgb="FF000000"/>
        <rFont val="Meta Offc Pro"/>
        <family val="2"/>
      </rPr>
      <t xml:space="preserve">strategy </t>
    </r>
  </si>
  <si>
    <r>
      <t xml:space="preserve">2.2.2 Management </t>
    </r>
    <r>
      <rPr>
        <sz val="10"/>
        <color rgb="FF000000"/>
        <rFont val="Meta Offc Pro"/>
        <family val="2"/>
      </rPr>
      <t>strategy</t>
    </r>
  </si>
  <si>
    <r>
      <t xml:space="preserve">2.3.1 Outcome </t>
    </r>
    <r>
      <rPr>
        <sz val="10"/>
        <color rgb="FF000000"/>
        <rFont val="Meta Offc Pro"/>
        <family val="2"/>
      </rPr>
      <t>status</t>
    </r>
  </si>
  <si>
    <r>
      <t xml:space="preserve">2.3.2 Management </t>
    </r>
    <r>
      <rPr>
        <sz val="10"/>
        <color rgb="FF000000"/>
        <rFont val="Meta Offc Pro"/>
        <family val="2"/>
      </rPr>
      <t>strategy</t>
    </r>
  </si>
  <si>
    <r>
      <t xml:space="preserve">2.4.1 Outcome </t>
    </r>
    <r>
      <rPr>
        <sz val="10"/>
        <color rgb="FF000000"/>
        <rFont val="Meta Offc Pro"/>
        <family val="2"/>
      </rPr>
      <t>status</t>
    </r>
  </si>
  <si>
    <r>
      <t xml:space="preserve">2.4.2 Management </t>
    </r>
    <r>
      <rPr>
        <sz val="10"/>
        <color rgb="FF000000"/>
        <rFont val="Meta Offc Pro"/>
        <family val="2"/>
      </rPr>
      <t>strategy</t>
    </r>
  </si>
  <si>
    <t>3.1.1 Legal and customary framework</t>
  </si>
  <si>
    <t>Fishery specific management system</t>
  </si>
  <si>
    <t>3.2.1 Fishery specific objectives</t>
  </si>
  <si>
    <t>3.2.2 Decision making processes</t>
  </si>
  <si>
    <t>3.2.4 Management performance evaluation</t>
  </si>
  <si>
    <t>Written Update
The MSC cannot verify the accuracy of any information provided on this form and is not responsible for any issues arising to any parties as a result of any information provided therein. The results are the sole responsibility of individual/company applying the Benchmarking and Tracking Tool and give an indication of the likely status of a fishery. These results can only be verified by the fishery completing the MSC full assessment process.</t>
  </si>
  <si>
    <t>3.2.4 Monitoring and management performance evaluation</t>
  </si>
  <si>
    <r>
      <t>2.1.2 Management strategy</t>
    </r>
    <r>
      <rPr>
        <sz val="10"/>
        <rFont val="Meta Offc Pro"/>
        <family val="2"/>
      </rPr>
      <t xml:space="preserve"> </t>
    </r>
  </si>
  <si>
    <r>
      <t>2.1.2 Management strategy</t>
    </r>
    <r>
      <rPr>
        <sz val="10"/>
        <color rgb="FF000000"/>
        <rFont val="Meta Offc Pro"/>
        <family val="2"/>
      </rPr>
      <t xml:space="preserve"> </t>
    </r>
  </si>
  <si>
    <t>Topic</t>
  </si>
  <si>
    <t>Instructions</t>
  </si>
  <si>
    <t>Inserting columns and rows</t>
  </si>
  <si>
    <t>In the BMT sheets it is not advisable to insert any columns or rows as the sheets contain hidden formulas that may be broken if the sheet is altered in any way.</t>
  </si>
  <si>
    <t>Should you feel you require changes to the BMT Tool please contact fisheries@msc.org to discuss the options</t>
  </si>
  <si>
    <t>This year represents the draft scoring ranges derived from the pre-assessment or full assessment report. Full assessment report is any report produced during an MSC assessment against the MSC Fisheries Standard including Announcement Comment Draft Report (ACDR), Client and Peer Review Draft Report (CPRDR), Public Comment Draft Report (PCDR), Final Draft Report (FDR), Public Certification Report (PCR) and latest surveillance reports.</t>
  </si>
  <si>
    <t>Adding more years after Year 5</t>
  </si>
  <si>
    <r>
      <t xml:space="preserve">The default period allowed for a FIP in the BMT Tool is 5 years - however, you are able to add additional years up to 10 years if you need to by unhiding columns </t>
    </r>
    <r>
      <rPr>
        <u/>
        <sz val="10"/>
        <color theme="1"/>
        <rFont val="Arial"/>
        <family val="2"/>
      </rPr>
      <t>after</t>
    </r>
    <r>
      <rPr>
        <sz val="10"/>
        <color theme="1"/>
        <rFont val="Arial"/>
        <family val="2"/>
      </rPr>
      <t xml:space="preserve"> </t>
    </r>
    <r>
      <rPr>
        <b/>
        <sz val="10"/>
        <color theme="1"/>
        <rFont val="Arial"/>
        <family val="2"/>
      </rPr>
      <t>column M</t>
    </r>
    <r>
      <rPr>
        <sz val="10"/>
        <color theme="1"/>
        <rFont val="Arial"/>
        <family val="2"/>
      </rPr>
      <t xml:space="preserve"> for the Actual scores and </t>
    </r>
    <r>
      <rPr>
        <u/>
        <sz val="10"/>
        <color theme="1"/>
        <rFont val="Arial"/>
        <family val="2"/>
      </rPr>
      <t>after</t>
    </r>
    <r>
      <rPr>
        <sz val="10"/>
        <color theme="1"/>
        <rFont val="Arial"/>
        <family val="2"/>
      </rPr>
      <t xml:space="preserve"> </t>
    </r>
    <r>
      <rPr>
        <b/>
        <sz val="10"/>
        <color theme="1"/>
        <rFont val="Arial"/>
        <family val="2"/>
      </rPr>
      <t>column</t>
    </r>
    <r>
      <rPr>
        <sz val="10"/>
        <color theme="1"/>
        <rFont val="Arial"/>
        <family val="2"/>
      </rPr>
      <t xml:space="preserve"> </t>
    </r>
    <r>
      <rPr>
        <b/>
        <sz val="10"/>
        <color theme="1"/>
        <rFont val="Arial"/>
        <family val="2"/>
      </rPr>
      <t>AC</t>
    </r>
    <r>
      <rPr>
        <sz val="10"/>
        <color theme="1"/>
        <rFont val="Arial"/>
        <family val="2"/>
      </rPr>
      <t xml:space="preserve"> for Expected scores</t>
    </r>
  </si>
  <si>
    <t>Adding more than 1 UoA</t>
  </si>
  <si>
    <t>The Workbook includes 6 identical blank sheets that can be used to track progress for different UoA's within the same Fishery Improvement Project, for example, the same species and area but captured using different gear. If you require more than 6 the sheet can simply be copied</t>
  </si>
  <si>
    <t>Creating reports</t>
  </si>
  <si>
    <t>On each BMT Template sheet, in cell B36 there is a reporting area that is updated from the data entered into the tables. The Print area has been preset to the reporting area so when you select File&gt;&gt;Print it should show the report only and this can be saved as .pdf</t>
  </si>
  <si>
    <r>
      <rPr>
        <sz val="10"/>
        <color theme="1"/>
        <rFont val="Arial"/>
        <family val="2"/>
      </rPr>
      <t>To learn more about setting or changing the print area visit</t>
    </r>
    <r>
      <rPr>
        <u/>
        <sz val="10"/>
        <color theme="10"/>
        <rFont val="Arial"/>
        <family val="2"/>
      </rPr>
      <t xml:space="preserve"> this article</t>
    </r>
  </si>
  <si>
    <t>Example</t>
  </si>
  <si>
    <t>An example sheet is included to show how the sheet should be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</si>
</sst>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9">
    <font>
      <sz val="10"/>
      <color theme="1"/>
      <name val="Arial"/>
      <family val="2"/>
    </font>
    <font>
      <sz val="11"/>
      <color theme="1"/>
      <name val="Arial"/>
      <family val="2"/>
      <scheme val="minor"/>
    </font>
    <font>
      <sz val="10"/>
      <color theme="1"/>
      <name val="Meta Offc Pro"/>
      <family val="2"/>
    </font>
    <font>
      <sz val="14"/>
      <color theme="1"/>
      <name val="Meta Offc Pro"/>
      <family val="2"/>
    </font>
    <font>
      <sz val="11"/>
      <color theme="1"/>
      <name val="Meta Offc Pro"/>
      <family val="2"/>
    </font>
    <font>
      <b/>
      <sz val="11"/>
      <color theme="1"/>
      <name val="Meta Offc Pro"/>
      <family val="2"/>
    </font>
    <font>
      <b/>
      <sz val="10"/>
      <color theme="0"/>
      <name val="Meta Offc Pro"/>
      <family val="2"/>
    </font>
    <font>
      <sz val="10"/>
      <name val="Meta Offc Pro"/>
      <family val="2"/>
    </font>
    <font>
      <b/>
      <sz val="10"/>
      <name val="Meta Offc Pro"/>
      <family val="2"/>
    </font>
    <font>
      <b/>
      <sz val="9"/>
      <color rgb="FFFFFFFF"/>
      <name val="Meta Offc Pro"/>
      <family val="2"/>
    </font>
    <font>
      <sz val="9"/>
      <color rgb="FFFFFFFF"/>
      <name val="Meta Offc Pro"/>
      <family val="2"/>
    </font>
    <font>
      <sz val="9"/>
      <color theme="0"/>
      <name val="Meta Offc Pro"/>
      <family val="2"/>
    </font>
    <font>
      <b/>
      <sz val="9"/>
      <color rgb="FFFF0000"/>
      <name val="Meta Offc Pro"/>
      <family val="2"/>
    </font>
    <font>
      <sz val="9"/>
      <color rgb="FFFF0000"/>
      <name val="Meta Offc Pro"/>
      <family val="2"/>
    </font>
    <font>
      <sz val="11"/>
      <color theme="9"/>
      <name val="Meta Offc Pro"/>
      <family val="2"/>
    </font>
    <font>
      <sz val="10"/>
      <color theme="9"/>
      <name val="Meta Offc Pro"/>
      <family val="2"/>
    </font>
    <font>
      <b/>
      <sz val="11"/>
      <color theme="9"/>
      <name val="Meta Offc Pro"/>
      <family val="2"/>
    </font>
    <font>
      <b/>
      <sz val="10"/>
      <color theme="1"/>
      <name val="Meta Offc Pro"/>
      <family val="2"/>
    </font>
    <font>
      <sz val="10"/>
      <color theme="0" tint="-0.499984740745262"/>
      <name val="Meta Offc Pro"/>
      <family val="2"/>
    </font>
    <font>
      <b/>
      <sz val="14"/>
      <color theme="9"/>
      <name val="Meta Offc Pro"/>
      <family val="2"/>
    </font>
    <font>
      <sz val="12"/>
      <color theme="9"/>
      <name val="Meta Offc Pro"/>
      <family val="2"/>
    </font>
    <font>
      <b/>
      <sz val="12"/>
      <color theme="0"/>
      <name val="Meta Offc Pro"/>
      <family val="2"/>
    </font>
    <font>
      <sz val="12"/>
      <color theme="0"/>
      <name val="Meta Offc Pro"/>
      <family val="2"/>
    </font>
    <font>
      <b/>
      <sz val="14"/>
      <color theme="1"/>
      <name val="Meta Offc Pro"/>
      <family val="2"/>
    </font>
    <font>
      <b/>
      <sz val="14"/>
      <color theme="0"/>
      <name val="Meta Offc Pro"/>
      <family val="2"/>
    </font>
    <font>
      <b/>
      <sz val="16"/>
      <color theme="1"/>
      <name val="Meta Offc Pro"/>
      <family val="2"/>
    </font>
    <font>
      <b/>
      <sz val="14"/>
      <name val="Meta Offc Pro"/>
      <family val="2"/>
    </font>
    <font>
      <b/>
      <sz val="10"/>
      <color theme="1"/>
      <name val="Arial"/>
      <family val="2"/>
    </font>
    <font>
      <u/>
      <sz val="10"/>
      <color theme="10"/>
      <name val="Arial"/>
      <family val="2"/>
    </font>
    <font>
      <sz val="9"/>
      <name val="Meta Offc Pro"/>
      <family val="2"/>
    </font>
    <font>
      <u/>
      <sz val="10"/>
      <color theme="1"/>
      <name val="Arial"/>
      <family val="2"/>
    </font>
    <font>
      <b/>
      <sz val="12"/>
      <color theme="9"/>
      <name val="Meta Offc Pro"/>
      <family val="2"/>
    </font>
    <font>
      <b/>
      <sz val="11"/>
      <name val="Meta Offc Pro"/>
      <family val="2"/>
    </font>
    <font>
      <sz val="11"/>
      <name val="Meta Offc Pro"/>
      <family val="2"/>
    </font>
    <font>
      <sz val="11"/>
      <color rgb="FFC00000"/>
      <name val="Meta Offc Pro"/>
      <family val="2"/>
    </font>
    <font>
      <sz val="8"/>
      <color theme="0" tint="-0.499984740745262"/>
      <name val="Meta Offc Pro"/>
      <family val="2"/>
    </font>
    <font>
      <sz val="8"/>
      <color theme="1"/>
      <name val="Meta Offc Pro"/>
      <family val="2"/>
    </font>
    <font>
      <sz val="8"/>
      <name val="Arial"/>
      <family val="2"/>
    </font>
    <font>
      <b/>
      <u/>
      <sz val="12"/>
      <color theme="0"/>
      <name val="Arial"/>
      <family val="2"/>
    </font>
    <font>
      <sz val="10"/>
      <color rgb="FF000000"/>
      <name val="Meta Offc Pro"/>
      <family val="2"/>
    </font>
    <font>
      <sz val="12"/>
      <color rgb="FF000000"/>
      <name val="Meta Offc Pro"/>
      <family val="2"/>
    </font>
    <font>
      <sz val="9"/>
      <color rgb="FF000000"/>
      <name val="Meta Offc Pro"/>
      <family val="2"/>
    </font>
    <font>
      <b/>
      <sz val="12"/>
      <name val="Meta Offc Pro"/>
      <family val="2"/>
    </font>
    <font>
      <u/>
      <sz val="11"/>
      <name val="Meta Offc Pro"/>
      <family val="2"/>
    </font>
    <font>
      <sz val="12"/>
      <name val="Meta Offc Pro"/>
      <family val="2"/>
    </font>
    <font>
      <sz val="12"/>
      <color theme="1"/>
      <name val="Arial"/>
      <family val="2"/>
    </font>
    <font>
      <sz val="11"/>
      <color rgb="FF000000"/>
      <name val="Meta Offc Pro"/>
    </font>
    <font>
      <i/>
      <sz val="11"/>
      <color rgb="FF000000"/>
      <name val="Meta Offc Pro"/>
    </font>
    <font>
      <sz val="11"/>
      <color rgb="FF000000"/>
      <name val="Meta Offc Pro"/>
      <family val="2"/>
    </font>
  </fonts>
  <fills count="27">
    <fill>
      <patternFill patternType="none"/>
    </fill>
    <fill>
      <patternFill patternType="gray125"/>
    </fill>
    <fill>
      <patternFill patternType="solid">
        <fgColor rgb="FFFFFFFF"/>
        <bgColor indexed="64"/>
      </patternFill>
    </fill>
    <fill>
      <patternFill patternType="solid">
        <fgColor theme="8"/>
        <bgColor indexed="64"/>
      </patternFill>
    </fill>
    <fill>
      <patternFill patternType="solid">
        <fgColor rgb="FFFDB913"/>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6CB33F"/>
        <bgColor auto="1"/>
      </patternFill>
    </fill>
    <fill>
      <patternFill patternType="solid">
        <fgColor theme="2"/>
        <bgColor indexed="64"/>
      </patternFill>
    </fill>
    <fill>
      <patternFill patternType="solid">
        <fgColor theme="4"/>
        <bgColor indexed="64"/>
      </patternFill>
    </fill>
    <fill>
      <patternFill patternType="solid">
        <fgColor theme="3"/>
        <bgColor indexed="64"/>
      </patternFill>
    </fill>
    <fill>
      <patternFill patternType="solid">
        <fgColor rgb="FFFF0000"/>
        <bgColor indexed="64"/>
      </patternFill>
    </fill>
    <fill>
      <patternFill patternType="solid">
        <fgColor theme="0" tint="-0.34998626667073579"/>
        <bgColor indexed="64"/>
      </patternFill>
    </fill>
    <fill>
      <patternFill patternType="solid">
        <fgColor theme="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005DAA"/>
        <bgColor indexed="64"/>
      </patternFill>
    </fill>
    <fill>
      <patternFill patternType="solid">
        <fgColor theme="2" tint="0.59999389629810485"/>
        <bgColor indexed="64"/>
      </patternFill>
    </fill>
    <fill>
      <patternFill patternType="solid">
        <fgColor theme="2" tint="0.39997558519241921"/>
        <bgColor indexed="64"/>
      </patternFill>
    </fill>
    <fill>
      <patternFill patternType="solid">
        <fgColor rgb="FF0070C0"/>
        <bgColor indexed="64"/>
      </patternFill>
    </fill>
    <fill>
      <patternFill patternType="solid">
        <fgColor theme="0"/>
        <bgColor indexed="64"/>
      </patternFill>
    </fill>
  </fills>
  <borders count="91">
    <border>
      <left/>
      <right/>
      <top/>
      <bottom/>
      <diagonal/>
    </border>
    <border>
      <left style="medium">
        <color rgb="FF005DAA"/>
      </left>
      <right/>
      <top style="medium">
        <color rgb="FF005DAA"/>
      </top>
      <bottom style="medium">
        <color rgb="FF005DAA"/>
      </bottom>
      <diagonal/>
    </border>
    <border>
      <left style="thin">
        <color theme="4" tint="0.39997558519241921"/>
      </left>
      <right/>
      <top style="thin">
        <color theme="4" tint="0.39997558519241921"/>
      </top>
      <bottom style="thin">
        <color theme="4" tint="0.39997558519241921"/>
      </bottom>
      <diagonal/>
    </border>
    <border>
      <left style="medium">
        <color theme="9"/>
      </left>
      <right style="medium">
        <color theme="9"/>
      </right>
      <top style="medium">
        <color theme="9"/>
      </top>
      <bottom style="medium">
        <color theme="9"/>
      </bottom>
      <diagonal/>
    </border>
    <border>
      <left style="medium">
        <color theme="9"/>
      </left>
      <right/>
      <top style="medium">
        <color theme="9"/>
      </top>
      <bottom style="medium">
        <color theme="9"/>
      </bottom>
      <diagonal/>
    </border>
    <border>
      <left/>
      <right/>
      <top style="medium">
        <color theme="9"/>
      </top>
      <bottom style="medium">
        <color theme="9"/>
      </bottom>
      <diagonal/>
    </border>
    <border>
      <left style="medium">
        <color theme="9"/>
      </left>
      <right/>
      <top style="medium">
        <color theme="9"/>
      </top>
      <bottom/>
      <diagonal/>
    </border>
    <border>
      <left style="medium">
        <color theme="9"/>
      </left>
      <right style="thin">
        <color theme="9"/>
      </right>
      <top style="thin">
        <color theme="9"/>
      </top>
      <bottom style="thin">
        <color theme="9"/>
      </bottom>
      <diagonal/>
    </border>
    <border>
      <left style="thin">
        <color theme="9"/>
      </left>
      <right style="thin">
        <color theme="9"/>
      </right>
      <top style="thin">
        <color theme="9"/>
      </top>
      <bottom style="thin">
        <color theme="9"/>
      </bottom>
      <diagonal/>
    </border>
    <border>
      <left style="medium">
        <color theme="9"/>
      </left>
      <right style="thin">
        <color theme="9"/>
      </right>
      <top style="thin">
        <color theme="9"/>
      </top>
      <bottom/>
      <diagonal/>
    </border>
    <border>
      <left style="medium">
        <color theme="2"/>
      </left>
      <right style="medium">
        <color theme="2"/>
      </right>
      <top style="medium">
        <color theme="2"/>
      </top>
      <bottom style="medium">
        <color theme="2"/>
      </bottom>
      <diagonal/>
    </border>
    <border>
      <left/>
      <right style="thin">
        <color theme="2"/>
      </right>
      <top/>
      <bottom style="thin">
        <color theme="2"/>
      </bottom>
      <diagonal/>
    </border>
    <border>
      <left/>
      <right style="thin">
        <color theme="2"/>
      </right>
      <top style="thin">
        <color theme="2"/>
      </top>
      <bottom/>
      <diagonal/>
    </border>
    <border>
      <left style="thin">
        <color theme="2"/>
      </left>
      <right style="thin">
        <color theme="2"/>
      </right>
      <top style="thin">
        <color theme="2"/>
      </top>
      <bottom/>
      <diagonal/>
    </border>
    <border>
      <left style="medium">
        <color theme="2"/>
      </left>
      <right style="thin">
        <color theme="2"/>
      </right>
      <top style="medium">
        <color theme="2"/>
      </top>
      <bottom style="thin">
        <color theme="2"/>
      </bottom>
      <diagonal/>
    </border>
    <border>
      <left style="thin">
        <color theme="2"/>
      </left>
      <right style="thin">
        <color theme="2"/>
      </right>
      <top style="thin">
        <color theme="2"/>
      </top>
      <bottom style="thin">
        <color theme="2"/>
      </bottom>
      <diagonal/>
    </border>
    <border>
      <left style="medium">
        <color theme="2"/>
      </left>
      <right style="medium">
        <color theme="2"/>
      </right>
      <top style="medium">
        <color theme="2"/>
      </top>
      <bottom/>
      <diagonal/>
    </border>
    <border>
      <left style="medium">
        <color theme="2"/>
      </left>
      <right style="medium">
        <color theme="2"/>
      </right>
      <top/>
      <bottom/>
      <diagonal/>
    </border>
    <border>
      <left style="medium">
        <color theme="2"/>
      </left>
      <right style="medium">
        <color theme="2"/>
      </right>
      <top/>
      <bottom style="medium">
        <color theme="2"/>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style="medium">
        <color theme="9"/>
      </left>
      <right style="medium">
        <color theme="9"/>
      </right>
      <top/>
      <bottom style="medium">
        <color theme="9"/>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9"/>
      </left>
      <right style="medium">
        <color theme="9"/>
      </right>
      <top style="medium">
        <color theme="9"/>
      </top>
      <bottom style="medium">
        <color theme="9"/>
      </bottom>
      <diagonal/>
    </border>
    <border>
      <left style="medium">
        <color theme="9"/>
      </left>
      <right style="thin">
        <color theme="2"/>
      </right>
      <top style="medium">
        <color theme="9"/>
      </top>
      <bottom style="thin">
        <color theme="2"/>
      </bottom>
      <diagonal/>
    </border>
    <border>
      <left style="thin">
        <color theme="2"/>
      </left>
      <right style="thin">
        <color theme="2"/>
      </right>
      <top style="medium">
        <color theme="9"/>
      </top>
      <bottom style="thin">
        <color theme="2"/>
      </bottom>
      <diagonal/>
    </border>
    <border>
      <left style="thin">
        <color theme="2"/>
      </left>
      <right style="medium">
        <color theme="9"/>
      </right>
      <top style="medium">
        <color theme="9"/>
      </top>
      <bottom style="thin">
        <color theme="2"/>
      </bottom>
      <diagonal/>
    </border>
    <border>
      <left style="medium">
        <color theme="9"/>
      </left>
      <right style="thin">
        <color theme="2"/>
      </right>
      <top style="thin">
        <color theme="2"/>
      </top>
      <bottom/>
      <diagonal/>
    </border>
    <border>
      <left style="thin">
        <color theme="2"/>
      </left>
      <right style="medium">
        <color theme="9"/>
      </right>
      <top style="thin">
        <color theme="2"/>
      </top>
      <bottom/>
      <diagonal/>
    </border>
    <border>
      <left style="medium">
        <color theme="9"/>
      </left>
      <right style="thin">
        <color theme="9"/>
      </right>
      <top/>
      <bottom style="thin">
        <color theme="9"/>
      </bottom>
      <diagonal/>
    </border>
    <border>
      <left style="thin">
        <color theme="9"/>
      </left>
      <right style="medium">
        <color theme="9"/>
      </right>
      <top/>
      <bottom style="thin">
        <color theme="9"/>
      </bottom>
      <diagonal/>
    </border>
    <border>
      <left/>
      <right style="medium">
        <color theme="2"/>
      </right>
      <top style="thin">
        <color theme="2"/>
      </top>
      <bottom style="thin">
        <color theme="2"/>
      </bottom>
      <diagonal/>
    </border>
    <border>
      <left/>
      <right style="medium">
        <color theme="2"/>
      </right>
      <top style="medium">
        <color theme="2"/>
      </top>
      <bottom style="thin">
        <color theme="2"/>
      </bottom>
      <diagonal/>
    </border>
    <border>
      <left/>
      <right style="medium">
        <color theme="2"/>
      </right>
      <top style="thin">
        <color theme="2"/>
      </top>
      <bottom style="medium">
        <color theme="2"/>
      </bottom>
      <diagonal/>
    </border>
    <border>
      <left style="medium">
        <color theme="2"/>
      </left>
      <right/>
      <top style="medium">
        <color theme="2"/>
      </top>
      <bottom style="thin">
        <color theme="2"/>
      </bottom>
      <diagonal/>
    </border>
    <border>
      <left/>
      <right style="thin">
        <color theme="2"/>
      </right>
      <top style="medium">
        <color theme="2"/>
      </top>
      <bottom style="thin">
        <color theme="2"/>
      </bottom>
      <diagonal/>
    </border>
    <border>
      <left style="medium">
        <color theme="2"/>
      </left>
      <right/>
      <top style="thin">
        <color theme="2"/>
      </top>
      <bottom style="thin">
        <color theme="2"/>
      </bottom>
      <diagonal/>
    </border>
    <border>
      <left/>
      <right style="thin">
        <color theme="2"/>
      </right>
      <top style="thin">
        <color theme="2"/>
      </top>
      <bottom style="thin">
        <color theme="2"/>
      </bottom>
      <diagonal/>
    </border>
    <border>
      <left style="medium">
        <color theme="2"/>
      </left>
      <right/>
      <top style="thin">
        <color theme="2"/>
      </top>
      <bottom style="medium">
        <color theme="2"/>
      </bottom>
      <diagonal/>
    </border>
    <border>
      <left/>
      <right style="thin">
        <color theme="2"/>
      </right>
      <top style="thin">
        <color theme="2"/>
      </top>
      <bottom style="medium">
        <color theme="2"/>
      </bottom>
      <diagonal/>
    </border>
    <border>
      <left/>
      <right style="medium">
        <color theme="9"/>
      </right>
      <top style="medium">
        <color theme="9"/>
      </top>
      <bottom style="medium">
        <color theme="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2"/>
      </left>
      <right/>
      <top style="medium">
        <color theme="2"/>
      </top>
      <bottom/>
      <diagonal/>
    </border>
    <border>
      <left/>
      <right style="medium">
        <color theme="2"/>
      </right>
      <top style="medium">
        <color theme="2"/>
      </top>
      <bottom/>
      <diagonal/>
    </border>
    <border>
      <left style="medium">
        <color theme="2"/>
      </left>
      <right/>
      <top/>
      <bottom style="medium">
        <color theme="2"/>
      </bottom>
      <diagonal/>
    </border>
    <border>
      <left/>
      <right/>
      <top/>
      <bottom style="medium">
        <color theme="2"/>
      </bottom>
      <diagonal/>
    </border>
    <border>
      <left/>
      <right style="medium">
        <color theme="2"/>
      </right>
      <top/>
      <bottom style="medium">
        <color theme="2"/>
      </bottom>
      <diagonal/>
    </border>
    <border>
      <left style="medium">
        <color theme="2"/>
      </left>
      <right/>
      <top/>
      <bottom/>
      <diagonal/>
    </border>
    <border>
      <left/>
      <right style="thin">
        <color theme="2"/>
      </right>
      <top style="medium">
        <color theme="2"/>
      </top>
      <bottom/>
      <diagonal/>
    </border>
    <border>
      <left/>
      <right style="thin">
        <color theme="2"/>
      </right>
      <top style="medium">
        <color theme="9"/>
      </top>
      <bottom style="thin">
        <color theme="2"/>
      </bottom>
      <diagonal/>
    </border>
    <border>
      <left style="medium">
        <color theme="9"/>
      </left>
      <right style="medium">
        <color theme="9"/>
      </right>
      <top/>
      <bottom style="thin">
        <color theme="9"/>
      </bottom>
      <diagonal/>
    </border>
    <border>
      <left style="medium">
        <color theme="9"/>
      </left>
      <right style="medium">
        <color theme="9"/>
      </right>
      <top style="thin">
        <color theme="9"/>
      </top>
      <bottom style="thin">
        <color theme="9"/>
      </bottom>
      <diagonal/>
    </border>
    <border>
      <left style="medium">
        <color theme="9"/>
      </left>
      <right style="medium">
        <color theme="9"/>
      </right>
      <top style="thin">
        <color theme="9"/>
      </top>
      <bottom/>
      <diagonal/>
    </border>
    <border>
      <left style="medium">
        <color theme="9"/>
      </left>
      <right style="medium">
        <color theme="9"/>
      </right>
      <top style="medium">
        <color theme="9"/>
      </top>
      <bottom/>
      <diagonal/>
    </border>
    <border>
      <left style="medium">
        <color theme="9"/>
      </left>
      <right style="medium">
        <color theme="9"/>
      </right>
      <top/>
      <bottom/>
      <diagonal/>
    </border>
    <border>
      <left style="thin">
        <color theme="2"/>
      </left>
      <right/>
      <top/>
      <bottom/>
      <diagonal/>
    </border>
    <border>
      <left/>
      <right style="thin">
        <color theme="2"/>
      </right>
      <top/>
      <bottom/>
      <diagonal/>
    </border>
    <border>
      <left style="medium">
        <color theme="2"/>
      </left>
      <right/>
      <top/>
      <bottom style="thin">
        <color theme="2"/>
      </bottom>
      <diagonal/>
    </border>
    <border>
      <left style="thin">
        <color theme="9"/>
      </left>
      <right/>
      <top style="thin">
        <color theme="9"/>
      </top>
      <bottom/>
      <diagonal/>
    </border>
    <border>
      <left/>
      <right style="thin">
        <color theme="9"/>
      </right>
      <top style="thin">
        <color theme="9"/>
      </top>
      <bottom/>
      <diagonal/>
    </border>
    <border>
      <left style="thin">
        <color theme="9"/>
      </left>
      <right/>
      <top/>
      <bottom style="thin">
        <color theme="9"/>
      </bottom>
      <diagonal/>
    </border>
    <border>
      <left/>
      <right style="thin">
        <color theme="9"/>
      </right>
      <top/>
      <bottom style="thin">
        <color theme="9"/>
      </bottom>
      <diagonal/>
    </border>
    <border>
      <left style="thin">
        <color theme="2"/>
      </left>
      <right/>
      <top style="medium">
        <color theme="9"/>
      </top>
      <bottom style="thin">
        <color theme="2"/>
      </bottom>
      <diagonal/>
    </border>
    <border>
      <left/>
      <right style="medium">
        <color theme="2"/>
      </right>
      <top/>
      <bottom/>
      <diagonal/>
    </border>
    <border>
      <left style="thin">
        <color indexed="64"/>
      </left>
      <right style="thin">
        <color theme="9"/>
      </right>
      <top style="thin">
        <color theme="9"/>
      </top>
      <bottom style="thin">
        <color theme="9"/>
      </bottom>
      <diagonal/>
    </border>
    <border>
      <left/>
      <right/>
      <top/>
      <bottom style="thin">
        <color theme="9"/>
      </bottom>
      <diagonal/>
    </border>
    <border>
      <left/>
      <right style="thin">
        <color theme="9"/>
      </right>
      <top/>
      <bottom/>
      <diagonal/>
    </border>
    <border>
      <left style="thin">
        <color theme="2"/>
      </left>
      <right style="thin">
        <color theme="2"/>
      </right>
      <top style="thin">
        <color theme="2"/>
      </top>
      <bottom style="thin">
        <color indexed="64"/>
      </bottom>
      <diagonal/>
    </border>
    <border>
      <left style="thin">
        <color theme="2"/>
      </left>
      <right/>
      <top style="thin">
        <color indexed="64"/>
      </top>
      <bottom/>
      <diagonal/>
    </border>
    <border>
      <left/>
      <right style="thin">
        <color theme="2"/>
      </right>
      <top style="thin">
        <color indexed="64"/>
      </top>
      <bottom/>
      <diagonal/>
    </border>
    <border>
      <left style="thin">
        <color indexed="64"/>
      </left>
      <right style="thin">
        <color indexed="64"/>
      </right>
      <top/>
      <bottom style="thin">
        <color indexed="64"/>
      </bottom>
      <diagonal/>
    </border>
    <border>
      <left style="medium">
        <color theme="9"/>
      </left>
      <right style="medium">
        <color theme="9"/>
      </right>
      <top style="medium">
        <color theme="9"/>
      </top>
      <bottom style="thin">
        <color theme="9"/>
      </bottom>
      <diagonal/>
    </border>
    <border>
      <left style="medium">
        <color theme="9"/>
      </left>
      <right style="medium">
        <color theme="9"/>
      </right>
      <top style="thin">
        <color theme="9"/>
      </top>
      <bottom style="medium">
        <color theme="9"/>
      </bottom>
      <diagonal/>
    </border>
    <border>
      <left style="medium">
        <color theme="9"/>
      </left>
      <right/>
      <top style="medium">
        <color theme="9"/>
      </top>
      <bottom style="medium">
        <color auto="1"/>
      </bottom>
      <diagonal/>
    </border>
    <border>
      <left style="medium">
        <color theme="2"/>
      </left>
      <right/>
      <top style="medium">
        <color theme="9"/>
      </top>
      <bottom/>
      <diagonal/>
    </border>
    <border>
      <left/>
      <right style="medium">
        <color theme="2"/>
      </right>
      <top style="medium">
        <color theme="9"/>
      </top>
      <bottom/>
      <diagonal/>
    </border>
    <border>
      <left style="medium">
        <color theme="2"/>
      </left>
      <right/>
      <top/>
      <bottom style="medium">
        <color theme="9"/>
      </bottom>
      <diagonal/>
    </border>
    <border>
      <left/>
      <right style="medium">
        <color theme="2"/>
      </right>
      <top/>
      <bottom style="medium">
        <color theme="9"/>
      </bottom>
      <diagonal/>
    </border>
    <border>
      <left/>
      <right/>
      <top style="medium">
        <color theme="9"/>
      </top>
      <bottom style="thin">
        <color theme="2"/>
      </bottom>
      <diagonal/>
    </border>
    <border>
      <left/>
      <right style="medium">
        <color theme="9"/>
      </right>
      <top style="medium">
        <color theme="9"/>
      </top>
      <bottom style="thin">
        <color theme="2"/>
      </bottom>
      <diagonal/>
    </border>
  </borders>
  <cellStyleXfs count="3">
    <xf numFmtId="0" fontId="0" fillId="0" borderId="0"/>
    <xf numFmtId="0" fontId="1" fillId="0" borderId="0"/>
    <xf numFmtId="0" fontId="28" fillId="0" borderId="0" applyNumberFormat="0" applyFill="0" applyBorder="0" applyAlignment="0" applyProtection="0"/>
  </cellStyleXfs>
  <cellXfs count="399">
    <xf numFmtId="0" fontId="0" fillId="0" borderId="0" xfId="0"/>
    <xf numFmtId="0" fontId="2" fillId="0" borderId="0" xfId="0" applyFont="1"/>
    <xf numFmtId="0" fontId="2" fillId="0" borderId="0" xfId="0" applyFont="1" applyAlignment="1">
      <alignment horizontal="center"/>
    </xf>
    <xf numFmtId="0" fontId="6" fillId="0" borderId="0" xfId="0" applyFont="1"/>
    <xf numFmtId="0" fontId="6" fillId="0" borderId="0" xfId="0" applyFont="1" applyAlignment="1">
      <alignment vertical="center" wrapText="1"/>
    </xf>
    <xf numFmtId="0" fontId="2" fillId="14" borderId="0" xfId="0" applyFont="1" applyFill="1"/>
    <xf numFmtId="0" fontId="2" fillId="14" borderId="0" xfId="0" applyFont="1" applyFill="1" applyAlignment="1">
      <alignment horizontal="left"/>
    </xf>
    <xf numFmtId="0" fontId="6" fillId="14" borderId="0" xfId="0" applyFont="1" applyFill="1"/>
    <xf numFmtId="0" fontId="2" fillId="0" borderId="0" xfId="0" applyFont="1" applyAlignment="1">
      <alignment horizontal="left"/>
    </xf>
    <xf numFmtId="0" fontId="7" fillId="14" borderId="0" xfId="0" applyFont="1" applyFill="1" applyAlignment="1">
      <alignment vertical="center"/>
    </xf>
    <xf numFmtId="0" fontId="8" fillId="14" borderId="0" xfId="0" applyFont="1" applyFill="1" applyAlignment="1">
      <alignment vertical="center" wrapText="1"/>
    </xf>
    <xf numFmtId="0" fontId="7" fillId="14" borderId="0" xfId="0" applyFont="1" applyFill="1" applyAlignment="1">
      <alignment horizontal="left"/>
    </xf>
    <xf numFmtId="0" fontId="9"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1" fillId="10" borderId="3" xfId="0" applyFont="1" applyFill="1" applyBorder="1" applyAlignment="1">
      <alignment horizontal="center" vertical="center" wrapText="1"/>
    </xf>
    <xf numFmtId="0" fontId="9" fillId="8" borderId="32" xfId="0" applyFont="1" applyFill="1" applyBorder="1" applyAlignment="1">
      <alignment horizontal="center" vertical="center" wrapText="1"/>
    </xf>
    <xf numFmtId="0" fontId="9" fillId="8" borderId="0" xfId="0" applyFont="1" applyFill="1" applyAlignment="1">
      <alignment horizontal="center" vertical="center"/>
    </xf>
    <xf numFmtId="0" fontId="12" fillId="13" borderId="3" xfId="0" applyFont="1" applyFill="1" applyBorder="1" applyAlignment="1">
      <alignment horizontal="center" vertical="center" wrapText="1"/>
    </xf>
    <xf numFmtId="0" fontId="13" fillId="10" borderId="5" xfId="0" applyFont="1" applyFill="1" applyBorder="1" applyAlignment="1">
      <alignment horizontal="center" vertical="center" wrapText="1"/>
    </xf>
    <xf numFmtId="0" fontId="15" fillId="2" borderId="4" xfId="0" applyFont="1" applyFill="1" applyBorder="1" applyAlignment="1">
      <alignment vertical="center"/>
    </xf>
    <xf numFmtId="0" fontId="2" fillId="0" borderId="5" xfId="0" applyFont="1" applyBorder="1"/>
    <xf numFmtId="0" fontId="15" fillId="2" borderId="49" xfId="0" applyFont="1" applyFill="1" applyBorder="1" applyAlignment="1">
      <alignment vertical="center"/>
    </xf>
    <xf numFmtId="0" fontId="15" fillId="0" borderId="3" xfId="0" applyFont="1" applyBorder="1" applyAlignment="1">
      <alignment horizontal="left" vertical="center" wrapText="1"/>
    </xf>
    <xf numFmtId="0" fontId="15" fillId="0" borderId="38" xfId="0" applyFont="1" applyBorder="1" applyAlignment="1">
      <alignment horizontal="left" vertical="center" wrapText="1"/>
    </xf>
    <xf numFmtId="0" fontId="15" fillId="0" borderId="7" xfId="0" applyFont="1" applyBorder="1" applyAlignment="1">
      <alignment horizontal="left" vertical="center" wrapText="1"/>
    </xf>
    <xf numFmtId="0" fontId="15" fillId="0" borderId="61" xfId="0" applyFont="1" applyBorder="1" applyAlignment="1">
      <alignment horizontal="left" vertical="center" wrapText="1"/>
    </xf>
    <xf numFmtId="0" fontId="15" fillId="0" borderId="39" xfId="0" applyFont="1" applyBorder="1" applyAlignment="1">
      <alignment horizontal="left" vertical="center" wrapText="1"/>
    </xf>
    <xf numFmtId="0" fontId="15" fillId="0" borderId="0" xfId="0" applyFont="1" applyAlignment="1">
      <alignment horizontal="left" vertical="center" wrapText="1"/>
    </xf>
    <xf numFmtId="0" fontId="2" fillId="15" borderId="0" xfId="0" applyFont="1" applyFill="1"/>
    <xf numFmtId="0" fontId="2" fillId="5" borderId="0" xfId="0" applyFont="1" applyFill="1"/>
    <xf numFmtId="0" fontId="2" fillId="0" borderId="0" xfId="0" quotePrefix="1" applyFont="1"/>
    <xf numFmtId="0" fontId="15" fillId="0" borderId="62" xfId="0" applyFont="1" applyBorder="1" applyAlignment="1">
      <alignment horizontal="left" vertical="center" wrapText="1"/>
    </xf>
    <xf numFmtId="0" fontId="2" fillId="7" borderId="0" xfId="0" applyFont="1" applyFill="1" applyAlignment="1">
      <alignment horizontal="center" vertical="top"/>
    </xf>
    <xf numFmtId="0" fontId="2" fillId="4" borderId="0" xfId="0" applyFont="1" applyFill="1" applyAlignment="1">
      <alignment horizontal="center" vertical="top"/>
    </xf>
    <xf numFmtId="0" fontId="2" fillId="11" borderId="0" xfId="0" applyFont="1" applyFill="1" applyAlignment="1">
      <alignment horizontal="center" vertical="top"/>
    </xf>
    <xf numFmtId="0" fontId="15" fillId="0" borderId="9" xfId="0" applyFont="1" applyBorder="1" applyAlignment="1">
      <alignment horizontal="left" vertical="center" wrapText="1"/>
    </xf>
    <xf numFmtId="0" fontId="15" fillId="0" borderId="63" xfId="0" applyFont="1" applyBorder="1" applyAlignment="1">
      <alignment horizontal="left" vertical="center" wrapText="1"/>
    </xf>
    <xf numFmtId="0" fontId="16" fillId="0" borderId="3" xfId="0" applyFont="1" applyBorder="1" applyAlignment="1">
      <alignment vertical="center" wrapText="1"/>
    </xf>
    <xf numFmtId="0" fontId="16" fillId="0" borderId="22" xfId="0" applyFont="1" applyBorder="1" applyAlignment="1">
      <alignment vertical="center" wrapText="1"/>
    </xf>
    <xf numFmtId="2" fontId="6" fillId="8" borderId="3" xfId="0" applyNumberFormat="1" applyFont="1" applyFill="1" applyBorder="1" applyAlignment="1">
      <alignment vertical="center" wrapText="1"/>
    </xf>
    <xf numFmtId="2" fontId="17" fillId="0" borderId="0" xfId="0" applyNumberFormat="1" applyFont="1" applyAlignment="1">
      <alignment vertical="center" wrapText="1"/>
    </xf>
    <xf numFmtId="2" fontId="5" fillId="16" borderId="1" xfId="0" applyNumberFormat="1" applyFont="1" applyFill="1" applyBorder="1" applyAlignment="1">
      <alignment vertical="center"/>
    </xf>
    <xf numFmtId="0" fontId="18" fillId="0" borderId="0" xfId="0" applyFont="1" applyAlignment="1">
      <alignment vertical="top"/>
    </xf>
    <xf numFmtId="0" fontId="18" fillId="0" borderId="0" xfId="0" applyFont="1" applyAlignment="1">
      <alignment vertical="top" wrapText="1"/>
    </xf>
    <xf numFmtId="0" fontId="2" fillId="7" borderId="2" xfId="0" applyFont="1" applyFill="1" applyBorder="1" applyAlignment="1">
      <alignment horizontal="center" vertical="top"/>
    </xf>
    <xf numFmtId="0" fontId="2" fillId="4" borderId="2" xfId="0" applyFont="1" applyFill="1" applyBorder="1" applyAlignment="1">
      <alignment horizontal="center" vertical="top"/>
    </xf>
    <xf numFmtId="0" fontId="2" fillId="6" borderId="2" xfId="0" applyFont="1" applyFill="1" applyBorder="1" applyAlignment="1">
      <alignment horizontal="center" vertical="top"/>
    </xf>
    <xf numFmtId="2" fontId="5" fillId="17" borderId="1" xfId="0" applyNumberFormat="1" applyFont="1" applyFill="1" applyBorder="1" applyAlignment="1">
      <alignment vertical="center"/>
    </xf>
    <xf numFmtId="0" fontId="17" fillId="0" borderId="0" xfId="0" applyFont="1"/>
    <xf numFmtId="2" fontId="2" fillId="0" borderId="0" xfId="0" applyNumberFormat="1" applyFont="1"/>
    <xf numFmtId="2" fontId="5" fillId="18" borderId="1" xfId="0" applyNumberFormat="1" applyFont="1" applyFill="1" applyBorder="1" applyAlignment="1">
      <alignment vertical="center"/>
    </xf>
    <xf numFmtId="0" fontId="4" fillId="0" borderId="0" xfId="0" applyFont="1"/>
    <xf numFmtId="2" fontId="5" fillId="19" borderId="1" xfId="0" applyNumberFormat="1" applyFont="1" applyFill="1" applyBorder="1" applyAlignment="1">
      <alignment vertical="center"/>
    </xf>
    <xf numFmtId="0" fontId="19" fillId="0" borderId="0" xfId="0" applyFont="1" applyAlignment="1">
      <alignment horizontal="left" vertical="top"/>
    </xf>
    <xf numFmtId="0" fontId="15" fillId="0" borderId="0" xfId="0" applyFont="1" applyAlignment="1">
      <alignment horizontal="left" vertical="top"/>
    </xf>
    <xf numFmtId="0" fontId="20" fillId="0" borderId="0" xfId="0" applyFont="1" applyAlignment="1">
      <alignment horizontal="left" vertical="center"/>
    </xf>
    <xf numFmtId="0" fontId="20" fillId="0" borderId="0" xfId="0" applyFont="1" applyAlignment="1">
      <alignment horizontal="left" vertical="top"/>
    </xf>
    <xf numFmtId="0" fontId="21" fillId="8" borderId="14" xfId="0" applyFont="1" applyFill="1" applyBorder="1" applyAlignment="1">
      <alignment horizontal="left" vertical="top"/>
    </xf>
    <xf numFmtId="0" fontId="21" fillId="8" borderId="59" xfId="0" applyFont="1" applyFill="1" applyBorder="1" applyAlignment="1">
      <alignment horizontal="left" vertical="top"/>
    </xf>
    <xf numFmtId="0" fontId="23" fillId="0" borderId="0" xfId="0" applyFont="1"/>
    <xf numFmtId="0" fontId="7" fillId="0" borderId="0" xfId="0" applyFont="1"/>
    <xf numFmtId="0" fontId="21" fillId="8" borderId="33" xfId="0" applyFont="1" applyFill="1" applyBorder="1" applyAlignment="1">
      <alignment vertical="center"/>
    </xf>
    <xf numFmtId="0" fontId="21" fillId="8" borderId="60" xfId="0" applyFont="1" applyFill="1" applyBorder="1" applyAlignment="1">
      <alignment vertical="center"/>
    </xf>
    <xf numFmtId="0" fontId="21" fillId="8" borderId="34" xfId="0" applyFont="1" applyFill="1" applyBorder="1" applyAlignment="1">
      <alignment vertical="center"/>
    </xf>
    <xf numFmtId="0" fontId="21" fillId="8" borderId="35" xfId="0" applyFont="1" applyFill="1" applyBorder="1" applyAlignment="1">
      <alignment vertical="center"/>
    </xf>
    <xf numFmtId="0" fontId="22" fillId="8" borderId="36" xfId="0" applyFont="1" applyFill="1" applyBorder="1" applyAlignment="1">
      <alignment vertical="top"/>
    </xf>
    <xf numFmtId="0" fontId="22" fillId="8" borderId="12" xfId="0" applyFont="1" applyFill="1" applyBorder="1" applyAlignment="1">
      <alignment vertical="top"/>
    </xf>
    <xf numFmtId="0" fontId="21" fillId="8" borderId="13" xfId="0" applyFont="1" applyFill="1" applyBorder="1" applyAlignment="1">
      <alignment horizontal="center" vertical="center"/>
    </xf>
    <xf numFmtId="0" fontId="21" fillId="8" borderId="37" xfId="0" applyFont="1" applyFill="1" applyBorder="1" applyAlignment="1">
      <alignment horizontal="center" vertical="center"/>
    </xf>
    <xf numFmtId="2" fontId="20" fillId="0" borderId="8" xfId="0" applyNumberFormat="1" applyFont="1" applyBorder="1" applyAlignment="1">
      <alignment horizontal="center" vertical="center" wrapText="1"/>
    </xf>
    <xf numFmtId="0" fontId="20" fillId="10" borderId="8" xfId="0" applyFont="1" applyFill="1" applyBorder="1" applyAlignment="1">
      <alignment horizontal="center" vertical="center"/>
    </xf>
    <xf numFmtId="2" fontId="20" fillId="10" borderId="8" xfId="0" applyNumberFormat="1" applyFont="1" applyFill="1" applyBorder="1" applyAlignment="1">
      <alignment horizontal="center" vertical="center" wrapText="1"/>
    </xf>
    <xf numFmtId="2" fontId="20" fillId="2" borderId="8" xfId="0" applyNumberFormat="1" applyFont="1" applyFill="1" applyBorder="1" applyAlignment="1">
      <alignment horizontal="center" vertical="center" wrapText="1"/>
    </xf>
    <xf numFmtId="2" fontId="22" fillId="10" borderId="8" xfId="0" applyNumberFormat="1" applyFont="1" applyFill="1" applyBorder="1" applyAlignment="1">
      <alignment horizontal="center" vertical="center"/>
    </xf>
    <xf numFmtId="0" fontId="17" fillId="14" borderId="0" xfId="0" applyFont="1" applyFill="1"/>
    <xf numFmtId="0" fontId="17" fillId="0" borderId="23" xfId="0" applyFont="1" applyBorder="1"/>
    <xf numFmtId="0" fontId="17" fillId="0" borderId="23" xfId="0" applyFont="1" applyBorder="1" applyAlignment="1">
      <alignment horizontal="left"/>
    </xf>
    <xf numFmtId="0" fontId="2" fillId="15" borderId="23" xfId="0" applyFont="1" applyFill="1" applyBorder="1" applyAlignment="1">
      <alignment horizontal="center"/>
    </xf>
    <xf numFmtId="2" fontId="2" fillId="20" borderId="23" xfId="0" applyNumberFormat="1" applyFont="1" applyFill="1" applyBorder="1" applyAlignment="1">
      <alignment horizontal="center"/>
    </xf>
    <xf numFmtId="0" fontId="2" fillId="15" borderId="23" xfId="0" applyFont="1" applyFill="1" applyBorder="1"/>
    <xf numFmtId="2" fontId="2" fillId="21" borderId="23" xfId="0" applyNumberFormat="1" applyFont="1" applyFill="1" applyBorder="1" applyAlignment="1">
      <alignment horizontal="center"/>
    </xf>
    <xf numFmtId="0" fontId="2" fillId="21" borderId="23" xfId="0" applyFont="1" applyFill="1" applyBorder="1"/>
    <xf numFmtId="0" fontId="21" fillId="8" borderId="10" xfId="0" applyFont="1" applyFill="1" applyBorder="1" applyAlignment="1">
      <alignment horizontal="center" vertical="center" wrapText="1"/>
    </xf>
    <xf numFmtId="0" fontId="2" fillId="0" borderId="20" xfId="0" applyFont="1" applyBorder="1"/>
    <xf numFmtId="0" fontId="20" fillId="2" borderId="21" xfId="0" applyFont="1" applyFill="1" applyBorder="1" applyAlignment="1">
      <alignment horizontal="left" vertical="center"/>
    </xf>
    <xf numFmtId="0" fontId="20" fillId="2" borderId="10" xfId="0" applyFont="1" applyFill="1" applyBorder="1" applyAlignment="1">
      <alignment vertical="center"/>
    </xf>
    <xf numFmtId="0" fontId="14" fillId="2" borderId="21" xfId="0" applyFont="1" applyFill="1" applyBorder="1" applyAlignment="1">
      <alignment horizontal="left" vertical="center"/>
    </xf>
    <xf numFmtId="0" fontId="20" fillId="2" borderId="20" xfId="0" applyFont="1" applyFill="1" applyBorder="1" applyAlignment="1">
      <alignment horizontal="left" vertical="center"/>
    </xf>
    <xf numFmtId="1" fontId="20" fillId="2" borderId="10" xfId="0" applyNumberFormat="1" applyFont="1" applyFill="1" applyBorder="1" applyAlignment="1">
      <alignment vertical="center" wrapText="1"/>
    </xf>
    <xf numFmtId="0" fontId="21" fillId="8" borderId="10" xfId="0" applyFont="1" applyFill="1" applyBorder="1"/>
    <xf numFmtId="0" fontId="21" fillId="8" borderId="20" xfId="0" applyFont="1" applyFill="1" applyBorder="1" applyAlignment="1">
      <alignment horizontal="left" vertical="center"/>
    </xf>
    <xf numFmtId="0" fontId="21" fillId="8" borderId="21" xfId="0" applyFont="1" applyFill="1" applyBorder="1" applyAlignment="1">
      <alignment horizontal="left" vertical="center"/>
    </xf>
    <xf numFmtId="2" fontId="21" fillId="8" borderId="10" xfId="0" applyNumberFormat="1" applyFont="1" applyFill="1" applyBorder="1" applyAlignment="1">
      <alignment vertical="center" wrapText="1"/>
    </xf>
    <xf numFmtId="0" fontId="21" fillId="8" borderId="68" xfId="0" applyFont="1" applyFill="1" applyBorder="1" applyAlignment="1">
      <alignment vertical="top"/>
    </xf>
    <xf numFmtId="0" fontId="21" fillId="8" borderId="11" xfId="0" applyFont="1" applyFill="1" applyBorder="1" applyAlignment="1">
      <alignment vertical="top"/>
    </xf>
    <xf numFmtId="0" fontId="20" fillId="0" borderId="56" xfId="0" applyFont="1" applyBorder="1" applyAlignment="1">
      <alignment vertical="center"/>
    </xf>
    <xf numFmtId="2" fontId="21" fillId="8" borderId="66" xfId="0" applyNumberFormat="1" applyFont="1" applyFill="1" applyBorder="1" applyAlignment="1">
      <alignment vertical="top"/>
    </xf>
    <xf numFmtId="2" fontId="21" fillId="8" borderId="67" xfId="0" applyNumberFormat="1" applyFont="1" applyFill="1" applyBorder="1" applyAlignment="1">
      <alignment vertical="top"/>
    </xf>
    <xf numFmtId="0" fontId="21" fillId="8" borderId="47" xfId="0" applyFont="1" applyFill="1" applyBorder="1" applyAlignment="1">
      <alignment vertical="top"/>
    </xf>
    <xf numFmtId="0" fontId="21" fillId="8" borderId="48" xfId="0" applyFont="1" applyFill="1" applyBorder="1" applyAlignment="1">
      <alignment vertical="top"/>
    </xf>
    <xf numFmtId="0" fontId="22" fillId="11" borderId="45" xfId="0" applyFont="1" applyFill="1" applyBorder="1" applyAlignment="1">
      <alignment vertical="top"/>
    </xf>
    <xf numFmtId="0" fontId="22" fillId="11" borderId="46" xfId="0" applyFont="1" applyFill="1" applyBorder="1" applyAlignment="1">
      <alignment vertical="top"/>
    </xf>
    <xf numFmtId="0" fontId="22" fillId="3" borderId="45" xfId="0" applyFont="1" applyFill="1" applyBorder="1" applyAlignment="1">
      <alignment vertical="top"/>
    </xf>
    <xf numFmtId="0" fontId="22" fillId="3" borderId="46" xfId="0" applyFont="1" applyFill="1" applyBorder="1" applyAlignment="1">
      <alignment vertical="top"/>
    </xf>
    <xf numFmtId="0" fontId="22" fillId="9" borderId="45" xfId="0" applyFont="1" applyFill="1" applyBorder="1" applyAlignment="1">
      <alignment vertical="top"/>
    </xf>
    <xf numFmtId="0" fontId="22" fillId="9" borderId="46" xfId="0" applyFont="1" applyFill="1" applyBorder="1" applyAlignment="1">
      <alignment vertical="top"/>
    </xf>
    <xf numFmtId="0" fontId="21" fillId="8" borderId="66" xfId="0" applyFont="1" applyFill="1" applyBorder="1" applyAlignment="1">
      <alignment vertical="center"/>
    </xf>
    <xf numFmtId="0" fontId="21" fillId="8" borderId="67" xfId="0" applyFont="1" applyFill="1" applyBorder="1" applyAlignment="1">
      <alignment vertical="center"/>
    </xf>
    <xf numFmtId="0" fontId="20" fillId="2" borderId="15" xfId="0" applyFont="1" applyFill="1" applyBorder="1" applyAlignment="1">
      <alignment vertical="top"/>
    </xf>
    <xf numFmtId="2" fontId="21" fillId="8" borderId="0" xfId="0" applyNumberFormat="1" applyFont="1" applyFill="1" applyAlignment="1">
      <alignment vertical="top"/>
    </xf>
    <xf numFmtId="0" fontId="22" fillId="8" borderId="66" xfId="0" applyFont="1" applyFill="1" applyBorder="1" applyAlignment="1">
      <alignment vertical="top"/>
    </xf>
    <xf numFmtId="0" fontId="22" fillId="8" borderId="0" xfId="0" applyFont="1" applyFill="1" applyAlignment="1">
      <alignment vertical="top"/>
    </xf>
    <xf numFmtId="0" fontId="22" fillId="8" borderId="67" xfId="0" applyFont="1" applyFill="1" applyBorder="1" applyAlignment="1">
      <alignment vertical="top"/>
    </xf>
    <xf numFmtId="0" fontId="24" fillId="8" borderId="69" xfId="0" applyFont="1" applyFill="1" applyBorder="1" applyAlignment="1">
      <alignment vertical="center"/>
    </xf>
    <xf numFmtId="0" fontId="24" fillId="8" borderId="71" xfId="0" applyFont="1" applyFill="1" applyBorder="1" applyAlignment="1">
      <alignment vertical="center"/>
    </xf>
    <xf numFmtId="0" fontId="21" fillId="8" borderId="73" xfId="0" applyFont="1" applyFill="1" applyBorder="1" applyAlignment="1">
      <alignment vertical="center"/>
    </xf>
    <xf numFmtId="0" fontId="19" fillId="2" borderId="69" xfId="0" applyFont="1" applyFill="1" applyBorder="1" applyAlignment="1">
      <alignment vertical="center"/>
    </xf>
    <xf numFmtId="0" fontId="19" fillId="2" borderId="70" xfId="0" applyFont="1" applyFill="1" applyBorder="1" applyAlignment="1">
      <alignment vertical="center"/>
    </xf>
    <xf numFmtId="0" fontId="19" fillId="2" borderId="71" xfId="0" applyFont="1" applyFill="1" applyBorder="1" applyAlignment="1">
      <alignment vertical="center"/>
    </xf>
    <xf numFmtId="0" fontId="19" fillId="2" borderId="72" xfId="0" applyFont="1" applyFill="1" applyBorder="1" applyAlignment="1">
      <alignment vertical="center"/>
    </xf>
    <xf numFmtId="0" fontId="20" fillId="2" borderId="19" xfId="0" applyFont="1" applyFill="1" applyBorder="1" applyAlignment="1">
      <alignment vertical="center"/>
    </xf>
    <xf numFmtId="0" fontId="20" fillId="2" borderId="21" xfId="0" applyFont="1" applyFill="1" applyBorder="1" applyAlignment="1">
      <alignment vertical="center"/>
    </xf>
    <xf numFmtId="0" fontId="21" fillId="8" borderId="19" xfId="0" applyFont="1" applyFill="1" applyBorder="1"/>
    <xf numFmtId="0" fontId="21" fillId="8" borderId="19" xfId="0" applyFont="1" applyFill="1" applyBorder="1" applyAlignment="1">
      <alignment vertical="center"/>
    </xf>
    <xf numFmtId="0" fontId="21" fillId="8" borderId="20" xfId="0" applyFont="1" applyFill="1" applyBorder="1" applyAlignment="1">
      <alignment vertical="center"/>
    </xf>
    <xf numFmtId="0" fontId="20" fillId="2" borderId="20" xfId="0" applyFont="1" applyFill="1" applyBorder="1" applyAlignment="1">
      <alignment vertical="center"/>
    </xf>
    <xf numFmtId="0" fontId="19" fillId="2" borderId="77" xfId="0" applyFont="1" applyFill="1" applyBorder="1" applyAlignment="1">
      <alignment vertical="center"/>
    </xf>
    <xf numFmtId="0" fontId="19" fillId="2" borderId="0" xfId="0" applyFont="1" applyFill="1" applyAlignment="1">
      <alignment vertical="center"/>
    </xf>
    <xf numFmtId="0" fontId="22" fillId="8" borderId="78" xfId="0" applyFont="1" applyFill="1" applyBorder="1" applyAlignment="1">
      <alignment vertical="top"/>
    </xf>
    <xf numFmtId="0" fontId="19" fillId="2" borderId="30" xfId="0" applyFont="1" applyFill="1" applyBorder="1" applyAlignment="1">
      <alignment vertical="center"/>
    </xf>
    <xf numFmtId="0" fontId="24" fillId="8" borderId="0" xfId="0" applyFont="1" applyFill="1" applyAlignment="1">
      <alignment vertical="center"/>
    </xf>
    <xf numFmtId="0" fontId="24" fillId="8" borderId="76" xfId="0" applyFont="1" applyFill="1" applyBorder="1" applyAlignment="1">
      <alignment vertical="center"/>
    </xf>
    <xf numFmtId="2" fontId="20" fillId="0" borderId="75" xfId="0" applyNumberFormat="1" applyFont="1" applyBorder="1" applyAlignment="1">
      <alignment horizontal="center" vertical="center" wrapText="1"/>
    </xf>
    <xf numFmtId="0" fontId="24" fillId="8" borderId="24" xfId="0" applyFont="1" applyFill="1" applyBorder="1" applyAlignment="1">
      <alignment vertical="center"/>
    </xf>
    <xf numFmtId="0" fontId="20" fillId="10" borderId="75" xfId="0" applyFont="1" applyFill="1" applyBorder="1" applyAlignment="1">
      <alignment horizontal="center" vertical="center"/>
    </xf>
    <xf numFmtId="0" fontId="21" fillId="8" borderId="79" xfId="0" applyFont="1" applyFill="1" applyBorder="1" applyAlignment="1">
      <alignment vertical="center"/>
    </xf>
    <xf numFmtId="0" fontId="21" fillId="8" borderId="80" xfId="0" applyFont="1" applyFill="1" applyBorder="1" applyAlignment="1">
      <alignment vertical="center"/>
    </xf>
    <xf numFmtId="0" fontId="21" fillId="8" borderId="79" xfId="0" applyFont="1" applyFill="1" applyBorder="1" applyAlignment="1">
      <alignment vertical="top"/>
    </xf>
    <xf numFmtId="0" fontId="21" fillId="8" borderId="80" xfId="0" applyFont="1" applyFill="1" applyBorder="1" applyAlignment="1">
      <alignment vertical="top"/>
    </xf>
    <xf numFmtId="0" fontId="21" fillId="8" borderId="26" xfId="0" applyFont="1" applyFill="1" applyBorder="1" applyAlignment="1">
      <alignment vertical="top"/>
    </xf>
    <xf numFmtId="0" fontId="26" fillId="0" borderId="0" xfId="0" applyFont="1" applyAlignment="1">
      <alignment horizontal="left" vertical="top"/>
    </xf>
    <xf numFmtId="0" fontId="19" fillId="0" borderId="81" xfId="0" applyFont="1" applyBorder="1" applyAlignment="1">
      <alignment horizontal="left" vertical="top"/>
    </xf>
    <xf numFmtId="0" fontId="2" fillId="0" borderId="23" xfId="0" applyFont="1" applyBorder="1" applyAlignment="1">
      <alignment horizontal="left"/>
    </xf>
    <xf numFmtId="0" fontId="24" fillId="22" borderId="31" xfId="0" applyFont="1" applyFill="1" applyBorder="1" applyAlignment="1">
      <alignment horizontal="left" vertical="top" wrapText="1"/>
    </xf>
    <xf numFmtId="0" fontId="29" fillId="17" borderId="4" xfId="0" applyFont="1" applyFill="1" applyBorder="1" applyAlignment="1">
      <alignment horizontal="center" vertical="center" wrapText="1"/>
    </xf>
    <xf numFmtId="0" fontId="29" fillId="17" borderId="3" xfId="0" applyFont="1" applyFill="1" applyBorder="1" applyAlignment="1">
      <alignment horizontal="center" vertical="center" wrapText="1"/>
    </xf>
    <xf numFmtId="0" fontId="29" fillId="23" borderId="4" xfId="0" applyFont="1" applyFill="1" applyBorder="1" applyAlignment="1">
      <alignment horizontal="center" vertical="center" wrapText="1"/>
    </xf>
    <xf numFmtId="0" fontId="10" fillId="25" borderId="4" xfId="0" applyFont="1" applyFill="1" applyBorder="1" applyAlignment="1">
      <alignment horizontal="center" vertical="center" wrapText="1"/>
    </xf>
    <xf numFmtId="0" fontId="11" fillId="25" borderId="3" xfId="0" applyFont="1" applyFill="1" applyBorder="1" applyAlignment="1">
      <alignment horizontal="center" vertical="center" wrapText="1"/>
    </xf>
    <xf numFmtId="0" fontId="29" fillId="23" borderId="3"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29" fillId="17" borderId="6" xfId="0" applyFont="1" applyFill="1" applyBorder="1" applyAlignment="1">
      <alignment horizontal="center" vertical="center" wrapText="1"/>
    </xf>
    <xf numFmtId="0" fontId="29" fillId="24" borderId="4" xfId="0" applyFont="1" applyFill="1" applyBorder="1" applyAlignment="1">
      <alignment horizontal="center" vertical="center" wrapText="1"/>
    </xf>
    <xf numFmtId="0" fontId="29" fillId="24" borderId="3" xfId="0" applyFont="1" applyFill="1" applyBorder="1" applyAlignment="1">
      <alignment horizontal="center" vertical="center" wrapText="1"/>
    </xf>
    <xf numFmtId="0" fontId="0" fillId="26" borderId="24" xfId="0" applyFill="1" applyBorder="1" applyAlignment="1">
      <alignment horizontal="left" vertical="top" wrapText="1"/>
    </xf>
    <xf numFmtId="0" fontId="0" fillId="26" borderId="24" xfId="0" applyFill="1" applyBorder="1" applyAlignment="1">
      <alignment wrapText="1"/>
    </xf>
    <xf numFmtId="0" fontId="0" fillId="26" borderId="31" xfId="0" applyFill="1" applyBorder="1" applyAlignment="1">
      <alignment horizontal="left" vertical="top" wrapText="1"/>
    </xf>
    <xf numFmtId="0" fontId="28" fillId="26" borderId="31" xfId="2" applyFill="1" applyBorder="1" applyAlignment="1">
      <alignment horizontal="left" vertical="top" wrapText="1"/>
    </xf>
    <xf numFmtId="0" fontId="27" fillId="5" borderId="50" xfId="0" applyFont="1" applyFill="1" applyBorder="1"/>
    <xf numFmtId="0" fontId="27" fillId="5" borderId="52" xfId="0" applyFont="1" applyFill="1" applyBorder="1"/>
    <xf numFmtId="2" fontId="15" fillId="0" borderId="3" xfId="0" applyNumberFormat="1" applyFont="1" applyBorder="1" applyAlignment="1">
      <alignment horizontal="left" vertical="center" wrapText="1"/>
    </xf>
    <xf numFmtId="2" fontId="5" fillId="0" borderId="1" xfId="0" applyNumberFormat="1" applyFont="1" applyBorder="1" applyAlignment="1">
      <alignment vertical="center"/>
    </xf>
    <xf numFmtId="2" fontId="5" fillId="0" borderId="1" xfId="0" applyNumberFormat="1" applyFont="1" applyBorder="1" applyAlignment="1">
      <alignment vertical="center" wrapText="1"/>
    </xf>
    <xf numFmtId="0" fontId="15" fillId="0" borderId="82" xfId="0" applyFont="1" applyBorder="1" applyAlignment="1">
      <alignment horizontal="left" vertical="center" wrapText="1"/>
    </xf>
    <xf numFmtId="0" fontId="15" fillId="0" borderId="83" xfId="0" applyFont="1" applyBorder="1" applyAlignment="1">
      <alignment horizontal="left" vertical="center" wrapText="1"/>
    </xf>
    <xf numFmtId="0" fontId="15" fillId="0" borderId="41" xfId="0" applyFont="1" applyBorder="1" applyAlignment="1">
      <alignment horizontal="center" vertical="top"/>
    </xf>
    <xf numFmtId="0" fontId="15" fillId="0" borderId="40" xfId="0" applyFont="1" applyBorder="1" applyAlignment="1">
      <alignment horizontal="center" vertical="top"/>
    </xf>
    <xf numFmtId="0" fontId="15" fillId="0" borderId="42" xfId="0" applyFont="1" applyBorder="1" applyAlignment="1">
      <alignment horizontal="center" vertical="top"/>
    </xf>
    <xf numFmtId="0" fontId="4" fillId="5" borderId="0" xfId="1" applyFont="1" applyFill="1"/>
    <xf numFmtId="0" fontId="4" fillId="0" borderId="0" xfId="1" applyFont="1"/>
    <xf numFmtId="0" fontId="5" fillId="5" borderId="0" xfId="1" applyFont="1" applyFill="1" applyAlignment="1">
      <alignment horizontal="center" vertical="center" wrapText="1"/>
    </xf>
    <xf numFmtId="0" fontId="15" fillId="5" borderId="0" xfId="0" applyFont="1" applyFill="1" applyAlignment="1">
      <alignment horizontal="left" vertical="top"/>
    </xf>
    <xf numFmtId="0" fontId="2" fillId="5" borderId="0" xfId="0" applyFont="1" applyFill="1" applyAlignment="1">
      <alignment horizontal="left" vertical="center" wrapText="1"/>
    </xf>
    <xf numFmtId="0" fontId="4" fillId="5" borderId="0" xfId="1" applyFont="1" applyFill="1" applyAlignment="1">
      <alignment horizontal="left" vertical="center" wrapText="1"/>
    </xf>
    <xf numFmtId="0" fontId="5" fillId="5" borderId="0" xfId="1" applyFont="1" applyFill="1" applyAlignment="1">
      <alignment horizontal="left" vertical="center" wrapText="1"/>
    </xf>
    <xf numFmtId="0" fontId="33" fillId="5" borderId="23" xfId="1" applyFont="1" applyFill="1" applyBorder="1" applyAlignment="1">
      <alignment horizontal="left" wrapText="1"/>
    </xf>
    <xf numFmtId="0" fontId="4" fillId="5" borderId="0" xfId="1" applyFont="1" applyFill="1" applyAlignment="1">
      <alignment horizontal="left" vertical="top" wrapText="1"/>
    </xf>
    <xf numFmtId="164" fontId="33" fillId="5" borderId="23" xfId="1" applyNumberFormat="1" applyFont="1" applyFill="1" applyBorder="1" applyAlignment="1">
      <alignment horizontal="left" wrapText="1"/>
    </xf>
    <xf numFmtId="15" fontId="33" fillId="5" borderId="23" xfId="1" applyNumberFormat="1" applyFont="1" applyFill="1" applyBorder="1" applyAlignment="1">
      <alignment horizontal="left" wrapText="1"/>
    </xf>
    <xf numFmtId="0" fontId="4" fillId="5" borderId="0" xfId="1" applyFont="1" applyFill="1" applyAlignment="1">
      <alignment horizontal="left" wrapText="1"/>
    </xf>
    <xf numFmtId="0" fontId="5" fillId="5" borderId="25" xfId="1" applyFont="1" applyFill="1" applyBorder="1" applyAlignment="1">
      <alignment vertical="center"/>
    </xf>
    <xf numFmtId="0" fontId="4" fillId="5" borderId="26" xfId="1" applyFont="1" applyFill="1" applyBorder="1" applyAlignment="1">
      <alignment vertical="center"/>
    </xf>
    <xf numFmtId="0" fontId="4" fillId="5" borderId="27" xfId="1" applyFont="1" applyFill="1" applyBorder="1" applyAlignment="1">
      <alignment vertical="center"/>
    </xf>
    <xf numFmtId="0" fontId="4" fillId="5" borderId="0" xfId="1" applyFont="1" applyFill="1" applyAlignment="1">
      <alignment vertical="center"/>
    </xf>
    <xf numFmtId="0" fontId="4" fillId="5" borderId="28" xfId="1" applyFont="1" applyFill="1" applyBorder="1" applyAlignment="1">
      <alignment vertical="center"/>
    </xf>
    <xf numFmtId="0" fontId="4" fillId="5" borderId="24" xfId="1" applyFont="1" applyFill="1" applyBorder="1" applyAlignment="1">
      <alignment vertical="center"/>
    </xf>
    <xf numFmtId="0" fontId="5" fillId="5" borderId="0" xfId="1" applyFont="1" applyFill="1" applyAlignment="1">
      <alignment vertical="center"/>
    </xf>
    <xf numFmtId="0" fontId="36" fillId="0" borderId="0" xfId="1" applyFont="1" applyAlignment="1">
      <alignment vertical="top" wrapText="1"/>
    </xf>
    <xf numFmtId="0" fontId="33" fillId="5" borderId="23" xfId="1" applyFont="1" applyFill="1" applyBorder="1" applyAlignment="1">
      <alignment horizontal="left" vertical="center" wrapText="1"/>
    </xf>
    <xf numFmtId="0" fontId="35" fillId="5" borderId="0" xfId="1" applyFont="1" applyFill="1" applyAlignment="1">
      <alignment horizontal="center" vertical="top" wrapText="1"/>
    </xf>
    <xf numFmtId="0" fontId="5" fillId="5" borderId="0" xfId="1" applyFont="1" applyFill="1" applyAlignment="1">
      <alignment horizontal="center" vertical="top" wrapText="1"/>
    </xf>
    <xf numFmtId="0" fontId="34" fillId="5" borderId="0" xfId="1" applyFont="1" applyFill="1" applyAlignment="1">
      <alignment horizontal="left" vertical="center"/>
    </xf>
    <xf numFmtId="0" fontId="33" fillId="5" borderId="0" xfId="1" applyFont="1" applyFill="1" applyAlignment="1">
      <alignment horizontal="left" vertical="center" wrapText="1"/>
    </xf>
    <xf numFmtId="0" fontId="19" fillId="0" borderId="29" xfId="0" applyFont="1" applyBorder="1" applyAlignment="1">
      <alignment horizontal="left" vertical="top"/>
    </xf>
    <xf numFmtId="0" fontId="3" fillId="0" borderId="50" xfId="0" applyFont="1" applyBorder="1" applyAlignment="1">
      <alignment horizontal="center" vertical="top"/>
    </xf>
    <xf numFmtId="0" fontId="2" fillId="0" borderId="50" xfId="0" applyFont="1" applyBorder="1"/>
    <xf numFmtId="0" fontId="6" fillId="8" borderId="49" xfId="0" applyFont="1" applyFill="1" applyBorder="1" applyAlignment="1">
      <alignment horizontal="center" vertical="center" wrapText="1"/>
    </xf>
    <xf numFmtId="0" fontId="40" fillId="2" borderId="19" xfId="0" applyFont="1" applyFill="1" applyBorder="1" applyAlignment="1">
      <alignment vertical="center"/>
    </xf>
    <xf numFmtId="0" fontId="39" fillId="0" borderId="5" xfId="0" applyFont="1" applyBorder="1"/>
    <xf numFmtId="0" fontId="39" fillId="2" borderId="4" xfId="0" applyFont="1" applyFill="1" applyBorder="1" applyAlignment="1">
      <alignment vertical="center"/>
    </xf>
    <xf numFmtId="0" fontId="39" fillId="2" borderId="49" xfId="0" applyFont="1" applyFill="1" applyBorder="1" applyAlignment="1">
      <alignment vertical="center"/>
    </xf>
    <xf numFmtId="0" fontId="43" fillId="5" borderId="25" xfId="1" applyFont="1" applyFill="1" applyBorder="1"/>
    <xf numFmtId="0" fontId="29" fillId="17" borderId="84" xfId="0" applyFont="1" applyFill="1" applyBorder="1" applyAlignment="1">
      <alignment horizontal="center" vertical="center" wrapText="1"/>
    </xf>
    <xf numFmtId="0" fontId="7" fillId="2" borderId="4" xfId="0" applyFont="1" applyFill="1" applyBorder="1" applyAlignment="1">
      <alignment vertical="center"/>
    </xf>
    <xf numFmtId="0" fontId="7" fillId="0" borderId="5" xfId="0" applyFont="1" applyBorder="1"/>
    <xf numFmtId="0" fontId="7" fillId="2" borderId="49" xfId="0" applyFont="1" applyFill="1" applyBorder="1" applyAlignment="1">
      <alignment vertical="center"/>
    </xf>
    <xf numFmtId="0" fontId="44" fillId="2" borderId="19" xfId="0" applyFont="1" applyFill="1" applyBorder="1" applyAlignment="1">
      <alignment vertical="center"/>
    </xf>
    <xf numFmtId="0" fontId="7" fillId="0" borderId="20" xfId="0" applyFont="1" applyBorder="1"/>
    <xf numFmtId="0" fontId="44" fillId="2" borderId="21" xfId="0" applyFont="1" applyFill="1" applyBorder="1" applyAlignment="1">
      <alignment horizontal="left" vertical="center"/>
    </xf>
    <xf numFmtId="0" fontId="33" fillId="2" borderId="21" xfId="0" applyFont="1" applyFill="1" applyBorder="1" applyAlignment="1">
      <alignment horizontal="left" vertical="center"/>
    </xf>
    <xf numFmtId="0" fontId="44" fillId="2" borderId="21" xfId="0" applyFont="1" applyFill="1" applyBorder="1" applyAlignment="1">
      <alignment vertical="center"/>
    </xf>
    <xf numFmtId="0" fontId="44" fillId="2" borderId="20" xfId="0" applyFont="1" applyFill="1" applyBorder="1" applyAlignment="1">
      <alignment vertical="center"/>
    </xf>
    <xf numFmtId="0" fontId="44" fillId="2" borderId="20" xfId="0" applyFont="1" applyFill="1" applyBorder="1" applyAlignment="1">
      <alignment horizontal="left" vertical="center"/>
    </xf>
    <xf numFmtId="15" fontId="4" fillId="5" borderId="23" xfId="1" applyNumberFormat="1" applyFont="1" applyFill="1" applyBorder="1" applyAlignment="1">
      <alignment horizontal="left" vertical="center"/>
    </xf>
    <xf numFmtId="0" fontId="38" fillId="22" borderId="29" xfId="2" applyFont="1" applyFill="1" applyBorder="1" applyAlignment="1">
      <alignment horizontal="left" vertical="top" wrapText="1"/>
    </xf>
    <xf numFmtId="0" fontId="38" fillId="22" borderId="30" xfId="2" applyFont="1" applyFill="1" applyBorder="1" applyAlignment="1">
      <alignment horizontal="left" vertical="top" wrapText="1"/>
    </xf>
    <xf numFmtId="49" fontId="38" fillId="22" borderId="29" xfId="2" applyNumberFormat="1" applyFont="1" applyFill="1" applyBorder="1" applyAlignment="1">
      <alignment horizontal="left" vertical="top" wrapText="1"/>
    </xf>
    <xf numFmtId="49" fontId="38" fillId="22" borderId="30" xfId="2" applyNumberFormat="1" applyFont="1" applyFill="1" applyBorder="1" applyAlignment="1">
      <alignment horizontal="left" vertical="top" wrapText="1"/>
    </xf>
    <xf numFmtId="0" fontId="31" fillId="0" borderId="43" xfId="0" applyFont="1" applyBorder="1" applyAlignment="1">
      <alignment horizontal="left" vertical="top"/>
    </xf>
    <xf numFmtId="0" fontId="31" fillId="0" borderId="44" xfId="0" applyFont="1" applyBorder="1" applyAlignment="1">
      <alignment horizontal="left" vertical="top"/>
    </xf>
    <xf numFmtId="0" fontId="31" fillId="0" borderId="45" xfId="0" applyFont="1" applyBorder="1" applyAlignment="1">
      <alignment horizontal="left" vertical="top"/>
    </xf>
    <xf numFmtId="0" fontId="31" fillId="0" borderId="46" xfId="0" applyFont="1" applyBorder="1" applyAlignment="1">
      <alignment horizontal="left" vertical="top"/>
    </xf>
    <xf numFmtId="0" fontId="31" fillId="0" borderId="47" xfId="0" applyFont="1" applyBorder="1" applyAlignment="1">
      <alignment horizontal="left" vertical="top" wrapText="1"/>
    </xf>
    <xf numFmtId="0" fontId="31" fillId="0" borderId="48" xfId="0" applyFont="1" applyBorder="1" applyAlignment="1">
      <alignment horizontal="left" vertical="top" wrapText="1"/>
    </xf>
    <xf numFmtId="0" fontId="31" fillId="0" borderId="45" xfId="0" applyFont="1" applyBorder="1" applyAlignment="1">
      <alignment horizontal="left" vertical="top" wrapText="1"/>
    </xf>
    <xf numFmtId="0" fontId="31" fillId="0" borderId="46" xfId="0" applyFont="1" applyBorder="1" applyAlignment="1">
      <alignment horizontal="left" vertical="top" wrapText="1"/>
    </xf>
    <xf numFmtId="0" fontId="5" fillId="5" borderId="25" xfId="1" applyFont="1" applyFill="1" applyBorder="1" applyAlignment="1">
      <alignment horizontal="center" vertical="center" wrapText="1"/>
    </xf>
    <xf numFmtId="0" fontId="5" fillId="5" borderId="26" xfId="1" applyFont="1" applyFill="1" applyBorder="1" applyAlignment="1">
      <alignment horizontal="center" vertical="center" wrapText="1"/>
    </xf>
    <xf numFmtId="0" fontId="5" fillId="5" borderId="27" xfId="1" applyFont="1" applyFill="1" applyBorder="1" applyAlignment="1">
      <alignment horizontal="center" vertical="center" wrapText="1"/>
    </xf>
    <xf numFmtId="0" fontId="5" fillId="5" borderId="29" xfId="1" applyFont="1" applyFill="1" applyBorder="1" applyAlignment="1">
      <alignment horizontal="center" vertical="center" wrapText="1"/>
    </xf>
    <xf numFmtId="0" fontId="5" fillId="5" borderId="30" xfId="1" applyFont="1" applyFill="1" applyBorder="1" applyAlignment="1">
      <alignment horizontal="center" vertical="center" wrapText="1"/>
    </xf>
    <xf numFmtId="0" fontId="5" fillId="5" borderId="31" xfId="1" applyFont="1" applyFill="1" applyBorder="1" applyAlignment="1">
      <alignment horizontal="center" vertical="center" wrapText="1"/>
    </xf>
    <xf numFmtId="0" fontId="32" fillId="5" borderId="25" xfId="1" applyFont="1" applyFill="1" applyBorder="1" applyAlignment="1">
      <alignment horizontal="center" vertical="top" wrapText="1"/>
    </xf>
    <xf numFmtId="0" fontId="5" fillId="26" borderId="25" xfId="1" applyFont="1" applyFill="1" applyBorder="1" applyAlignment="1">
      <alignment horizontal="center" vertical="top" wrapText="1"/>
    </xf>
    <xf numFmtId="0" fontId="5" fillId="26" borderId="26" xfId="1" applyFont="1" applyFill="1" applyBorder="1" applyAlignment="1">
      <alignment horizontal="center" vertical="top" wrapText="1"/>
    </xf>
    <xf numFmtId="0" fontId="5" fillId="26" borderId="27" xfId="1" applyFont="1" applyFill="1" applyBorder="1" applyAlignment="1">
      <alignment horizontal="center" vertical="top" wrapText="1"/>
    </xf>
    <xf numFmtId="0" fontId="5" fillId="26" borderId="28" xfId="1" applyFont="1" applyFill="1" applyBorder="1" applyAlignment="1">
      <alignment horizontal="center" vertical="top" wrapText="1"/>
    </xf>
    <xf numFmtId="0" fontId="5" fillId="26" borderId="0" xfId="1" applyFont="1" applyFill="1" applyAlignment="1">
      <alignment horizontal="center" vertical="top" wrapText="1"/>
    </xf>
    <xf numFmtId="0" fontId="5" fillId="26" borderId="24" xfId="1" applyFont="1" applyFill="1" applyBorder="1" applyAlignment="1">
      <alignment horizontal="center" vertical="top" wrapText="1"/>
    </xf>
    <xf numFmtId="0" fontId="5" fillId="26" borderId="29" xfId="1" applyFont="1" applyFill="1" applyBorder="1" applyAlignment="1">
      <alignment horizontal="center" vertical="top" wrapText="1"/>
    </xf>
    <xf numFmtId="0" fontId="5" fillId="26" borderId="30" xfId="1" applyFont="1" applyFill="1" applyBorder="1" applyAlignment="1">
      <alignment horizontal="center" vertical="top" wrapText="1"/>
    </xf>
    <xf numFmtId="0" fontId="5" fillId="26" borderId="31" xfId="1" applyFont="1" applyFill="1" applyBorder="1" applyAlignment="1">
      <alignment horizontal="center" vertical="top" wrapText="1"/>
    </xf>
    <xf numFmtId="0" fontId="32" fillId="12" borderId="50" xfId="1" applyFont="1" applyFill="1" applyBorder="1" applyAlignment="1">
      <alignment horizontal="left" vertical="center" wrapText="1"/>
    </xf>
    <xf numFmtId="0" fontId="5" fillId="12" borderId="51" xfId="1" applyFont="1" applyFill="1" applyBorder="1" applyAlignment="1">
      <alignment horizontal="left" vertical="center" wrapText="1"/>
    </xf>
    <xf numFmtId="0" fontId="5" fillId="12" borderId="52" xfId="1" applyFont="1" applyFill="1" applyBorder="1" applyAlignment="1">
      <alignment horizontal="left" vertical="center" wrapText="1"/>
    </xf>
    <xf numFmtId="0" fontId="33" fillId="5" borderId="23" xfId="1" applyFont="1" applyFill="1" applyBorder="1" applyAlignment="1">
      <alignment horizontal="left" vertical="top" wrapText="1"/>
    </xf>
    <xf numFmtId="0" fontId="4" fillId="5" borderId="23" xfId="1" applyFont="1" applyFill="1" applyBorder="1" applyAlignment="1">
      <alignment horizontal="left" vertical="top" wrapText="1"/>
    </xf>
    <xf numFmtId="0" fontId="4" fillId="5" borderId="50" xfId="1" applyFont="1" applyFill="1" applyBorder="1" applyAlignment="1">
      <alignment horizontal="left" vertical="center" wrapText="1"/>
    </xf>
    <xf numFmtId="0" fontId="4" fillId="5" borderId="51" xfId="1" applyFont="1" applyFill="1" applyBorder="1" applyAlignment="1">
      <alignment horizontal="left" vertical="center" wrapText="1"/>
    </xf>
    <xf numFmtId="0" fontId="4" fillId="5" borderId="52" xfId="1" applyFont="1" applyFill="1" applyBorder="1" applyAlignment="1">
      <alignment horizontal="left" vertical="center" wrapText="1"/>
    </xf>
    <xf numFmtId="0" fontId="35" fillId="5" borderId="25" xfId="1" applyFont="1" applyFill="1" applyBorder="1" applyAlignment="1">
      <alignment horizontal="center" vertical="top" wrapText="1"/>
    </xf>
    <xf numFmtId="0" fontId="35" fillId="5" borderId="26" xfId="1" applyFont="1" applyFill="1" applyBorder="1" applyAlignment="1">
      <alignment horizontal="center" vertical="top" wrapText="1"/>
    </xf>
    <xf numFmtId="0" fontId="35" fillId="5" borderId="27" xfId="1" applyFont="1" applyFill="1" applyBorder="1" applyAlignment="1">
      <alignment horizontal="center" vertical="top" wrapText="1"/>
    </xf>
    <xf numFmtId="0" fontId="35" fillId="5" borderId="28" xfId="1" applyFont="1" applyFill="1" applyBorder="1" applyAlignment="1">
      <alignment horizontal="center" vertical="top" wrapText="1"/>
    </xf>
    <xf numFmtId="0" fontId="35" fillId="5" borderId="0" xfId="1" applyFont="1" applyFill="1" applyAlignment="1">
      <alignment horizontal="center" vertical="top" wrapText="1"/>
    </xf>
    <xf numFmtId="0" fontId="35" fillId="5" borderId="24" xfId="1" applyFont="1" applyFill="1" applyBorder="1" applyAlignment="1">
      <alignment horizontal="center" vertical="top" wrapText="1"/>
    </xf>
    <xf numFmtId="0" fontId="35" fillId="5" borderId="29" xfId="1" applyFont="1" applyFill="1" applyBorder="1" applyAlignment="1">
      <alignment horizontal="center" vertical="top" wrapText="1"/>
    </xf>
    <xf numFmtId="0" fontId="35" fillId="5" borderId="30" xfId="1" applyFont="1" applyFill="1" applyBorder="1" applyAlignment="1">
      <alignment horizontal="center" vertical="top" wrapText="1"/>
    </xf>
    <xf numFmtId="0" fontId="35" fillId="5" borderId="31" xfId="1" applyFont="1" applyFill="1" applyBorder="1" applyAlignment="1">
      <alignment horizontal="center" vertical="top" wrapText="1"/>
    </xf>
    <xf numFmtId="0" fontId="33" fillId="5" borderId="50" xfId="1" applyFont="1" applyFill="1" applyBorder="1" applyAlignment="1">
      <alignment horizontal="left" vertical="top" wrapText="1"/>
    </xf>
    <xf numFmtId="0" fontId="0" fillId="0" borderId="51" xfId="0" applyBorder="1" applyAlignment="1">
      <alignment horizontal="left" vertical="top" wrapText="1"/>
    </xf>
    <xf numFmtId="0" fontId="0" fillId="0" borderId="52" xfId="0" applyBorder="1" applyAlignment="1">
      <alignment horizontal="left" vertical="top"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49" xfId="0" applyFont="1" applyFill="1" applyBorder="1" applyAlignment="1">
      <alignment horizontal="center" vertical="center" wrapText="1"/>
    </xf>
    <xf numFmtId="0" fontId="9" fillId="8" borderId="4" xfId="0" applyFont="1" applyFill="1" applyBorder="1" applyAlignment="1">
      <alignment horizontal="center" vertical="center"/>
    </xf>
    <xf numFmtId="0" fontId="9" fillId="8" borderId="49" xfId="0" applyFont="1" applyFill="1" applyBorder="1" applyAlignment="1">
      <alignment horizontal="center" vertical="center"/>
    </xf>
    <xf numFmtId="0" fontId="9" fillId="8" borderId="5" xfId="0" applyFont="1" applyFill="1" applyBorder="1" applyAlignment="1">
      <alignment horizontal="center" vertical="center"/>
    </xf>
    <xf numFmtId="0" fontId="14" fillId="2" borderId="64" xfId="0" applyFont="1" applyFill="1" applyBorder="1" applyAlignment="1">
      <alignment horizontal="center" vertical="center" wrapText="1"/>
    </xf>
    <xf numFmtId="0" fontId="14" fillId="2" borderId="65"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5" fillId="2" borderId="4" xfId="0" applyFont="1" applyFill="1" applyBorder="1" applyAlignment="1">
      <alignment horizontal="center" vertical="center"/>
    </xf>
    <xf numFmtId="0" fontId="15" fillId="2" borderId="49" xfId="0" applyFont="1" applyFill="1" applyBorder="1" applyAlignment="1">
      <alignment horizontal="center" vertical="center"/>
    </xf>
    <xf numFmtId="0" fontId="39" fillId="2" borderId="4" xfId="0" applyFont="1" applyFill="1" applyBorder="1" applyAlignment="1">
      <alignment horizontal="center" vertical="center"/>
    </xf>
    <xf numFmtId="0" fontId="39" fillId="2" borderId="49" xfId="0" applyFont="1" applyFill="1" applyBorder="1" applyAlignment="1">
      <alignment horizontal="center" vertical="center"/>
    </xf>
    <xf numFmtId="0" fontId="39" fillId="2" borderId="4" xfId="0" applyFont="1" applyFill="1" applyBorder="1" applyAlignment="1">
      <alignment horizontal="center" vertical="center" wrapText="1"/>
    </xf>
    <xf numFmtId="0" fontId="39" fillId="2" borderId="49" xfId="0" applyFont="1" applyFill="1" applyBorder="1" applyAlignment="1">
      <alignment horizontal="center" vertical="center" wrapText="1"/>
    </xf>
    <xf numFmtId="0" fontId="20" fillId="2" borderId="16"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18" xfId="0" applyFont="1" applyFill="1" applyBorder="1" applyAlignment="1">
      <alignment horizontal="center" vertical="center"/>
    </xf>
    <xf numFmtId="0" fontId="20" fillId="2" borderId="53" xfId="0" applyFont="1" applyFill="1" applyBorder="1" applyAlignment="1">
      <alignment horizontal="center" vertical="center"/>
    </xf>
    <xf numFmtId="0" fontId="20" fillId="2" borderId="54" xfId="0" applyFont="1" applyFill="1" applyBorder="1" applyAlignment="1">
      <alignment horizontal="center" vertical="center"/>
    </xf>
    <xf numFmtId="0" fontId="20" fillId="2" borderId="55" xfId="0" applyFont="1" applyFill="1" applyBorder="1" applyAlignment="1">
      <alignment horizontal="center" vertical="center"/>
    </xf>
    <xf numFmtId="0" fontId="20" fillId="2" borderId="57" xfId="0" applyFont="1" applyFill="1" applyBorder="1" applyAlignment="1">
      <alignment horizontal="center" vertical="center"/>
    </xf>
    <xf numFmtId="0" fontId="20" fillId="2" borderId="58" xfId="0" applyFont="1" applyFill="1" applyBorder="1" applyAlignment="1">
      <alignment horizontal="center" vertical="center"/>
    </xf>
    <xf numFmtId="0" fontId="20" fillId="2" borderId="74" xfId="0" applyFont="1" applyFill="1" applyBorder="1" applyAlignment="1">
      <alignment horizontal="center" vertical="center"/>
    </xf>
    <xf numFmtId="0" fontId="6" fillId="8" borderId="4"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8" borderId="49" xfId="0" applyFont="1" applyFill="1" applyBorder="1" applyAlignment="1">
      <alignment horizontal="center" vertical="center" wrapText="1"/>
    </xf>
    <xf numFmtId="0" fontId="25" fillId="0" borderId="0" xfId="0" applyFont="1" applyAlignment="1">
      <alignment horizontal="left" wrapText="1"/>
    </xf>
    <xf numFmtId="0" fontId="24" fillId="22" borderId="28" xfId="0" applyFont="1" applyFill="1" applyBorder="1" applyAlignment="1">
      <alignment horizontal="left" vertical="top" wrapText="1"/>
    </xf>
    <xf numFmtId="0" fontId="24" fillId="22" borderId="0" xfId="0" applyFont="1" applyFill="1" applyAlignment="1">
      <alignment horizontal="left" vertical="top" wrapText="1"/>
    </xf>
    <xf numFmtId="0" fontId="24" fillId="22" borderId="24" xfId="0" applyFont="1" applyFill="1" applyBorder="1" applyAlignment="1">
      <alignment horizontal="left" vertical="top" wrapText="1"/>
    </xf>
    <xf numFmtId="0" fontId="19" fillId="0" borderId="50" xfId="0" applyFont="1" applyBorder="1" applyAlignment="1">
      <alignment horizontal="left" vertical="top"/>
    </xf>
    <xf numFmtId="0" fontId="2" fillId="0" borderId="51" xfId="0" applyFont="1" applyBorder="1" applyAlignment="1">
      <alignment horizontal="left" vertical="top"/>
    </xf>
    <xf numFmtId="0" fontId="2" fillId="0" borderId="52" xfId="0" applyFont="1" applyBorder="1" applyAlignment="1">
      <alignment horizontal="left" vertical="top"/>
    </xf>
    <xf numFmtId="0" fontId="19" fillId="0" borderId="29" xfId="0" applyFont="1" applyBorder="1" applyAlignment="1">
      <alignment horizontal="left" vertical="top"/>
    </xf>
    <xf numFmtId="0" fontId="19" fillId="0" borderId="30" xfId="0" applyFont="1" applyBorder="1" applyAlignment="1">
      <alignment horizontal="left" vertical="top"/>
    </xf>
    <xf numFmtId="0" fontId="19" fillId="0" borderId="31" xfId="0" applyFont="1" applyBorder="1" applyAlignment="1">
      <alignment horizontal="left" vertical="top"/>
    </xf>
    <xf numFmtId="0" fontId="3" fillId="0" borderId="50" xfId="0" applyFont="1" applyBorder="1" applyAlignment="1">
      <alignment horizontal="center" vertical="top"/>
    </xf>
    <xf numFmtId="0" fontId="2" fillId="0" borderId="51" xfId="0" applyFont="1" applyBorder="1" applyAlignment="1">
      <alignment horizontal="center" vertical="top"/>
    </xf>
    <xf numFmtId="0" fontId="2" fillId="0" borderId="52" xfId="0" applyFont="1" applyBorder="1" applyAlignment="1">
      <alignment horizontal="center" vertical="top"/>
    </xf>
    <xf numFmtId="0" fontId="2" fillId="0" borderId="50" xfId="0" applyFont="1" applyBorder="1" applyAlignment="1">
      <alignment horizontal="left"/>
    </xf>
    <xf numFmtId="0" fontId="21" fillId="8" borderId="19" xfId="0" applyFont="1" applyFill="1" applyBorder="1" applyAlignment="1">
      <alignment horizontal="center" vertical="center" wrapText="1"/>
    </xf>
    <xf numFmtId="0" fontId="2" fillId="0" borderId="21" xfId="0" applyFont="1" applyBorder="1" applyAlignment="1">
      <alignment vertical="center" wrapText="1"/>
    </xf>
    <xf numFmtId="0" fontId="21" fillId="8" borderId="19" xfId="0" applyFont="1" applyFill="1" applyBorder="1" applyAlignment="1">
      <alignment horizontal="left" vertical="center" wrapText="1"/>
    </xf>
    <xf numFmtId="0" fontId="21" fillId="8" borderId="20" xfId="0" applyFont="1" applyFill="1" applyBorder="1" applyAlignment="1">
      <alignment horizontal="left" vertical="center" wrapText="1"/>
    </xf>
    <xf numFmtId="0" fontId="21" fillId="8" borderId="21" xfId="0" applyFont="1" applyFill="1" applyBorder="1" applyAlignment="1">
      <alignment horizontal="left" vertical="center" wrapText="1"/>
    </xf>
    <xf numFmtId="0" fontId="20" fillId="2" borderId="53" xfId="0" applyFont="1" applyFill="1" applyBorder="1" applyAlignment="1">
      <alignment horizontal="center" vertical="center" wrapText="1"/>
    </xf>
    <xf numFmtId="0" fontId="20" fillId="2" borderId="54" xfId="0" applyFont="1" applyFill="1" applyBorder="1" applyAlignment="1">
      <alignment horizontal="center" vertical="center" wrapText="1"/>
    </xf>
    <xf numFmtId="0" fontId="20" fillId="2" borderId="58" xfId="0" applyFont="1" applyFill="1" applyBorder="1" applyAlignment="1">
      <alignment horizontal="center" vertical="center" wrapText="1"/>
    </xf>
    <xf numFmtId="0" fontId="20" fillId="2" borderId="74" xfId="0" applyFont="1" applyFill="1" applyBorder="1" applyAlignment="1">
      <alignment horizontal="center" vertical="center" wrapText="1"/>
    </xf>
    <xf numFmtId="0" fontId="20" fillId="2" borderId="55" xfId="0" applyFont="1" applyFill="1" applyBorder="1" applyAlignment="1">
      <alignment horizontal="center" vertical="center" wrapText="1"/>
    </xf>
    <xf numFmtId="0" fontId="20" fillId="2" borderId="57" xfId="0" applyFont="1" applyFill="1" applyBorder="1" applyAlignment="1">
      <alignment horizontal="center" vertical="center" wrapText="1"/>
    </xf>
    <xf numFmtId="0" fontId="2" fillId="0" borderId="25" xfId="0" applyFont="1" applyBorder="1" applyAlignment="1">
      <alignment horizontal="left" vertical="top" wrapText="1"/>
    </xf>
    <xf numFmtId="0" fontId="2" fillId="0" borderId="26" xfId="0" applyFont="1" applyBorder="1" applyAlignment="1">
      <alignment horizontal="left" vertical="top"/>
    </xf>
    <xf numFmtId="0" fontId="2" fillId="0" borderId="27" xfId="0" applyFont="1" applyBorder="1" applyAlignment="1">
      <alignment horizontal="left" vertical="top"/>
    </xf>
    <xf numFmtId="0" fontId="2" fillId="0" borderId="28" xfId="0" applyFont="1" applyBorder="1" applyAlignment="1">
      <alignment horizontal="left" vertical="top"/>
    </xf>
    <xf numFmtId="0" fontId="2" fillId="0" borderId="0" xfId="0" applyFont="1" applyAlignment="1">
      <alignment horizontal="left" vertical="top"/>
    </xf>
    <xf numFmtId="0" fontId="2" fillId="0" borderId="24" xfId="0" applyFont="1" applyBorder="1" applyAlignment="1">
      <alignment horizontal="left" vertical="top"/>
    </xf>
    <xf numFmtId="0" fontId="2" fillId="0" borderId="29" xfId="0" applyFont="1" applyBorder="1" applyAlignment="1">
      <alignment horizontal="left" vertical="top"/>
    </xf>
    <xf numFmtId="0" fontId="2" fillId="0" borderId="30" xfId="0" applyFont="1" applyBorder="1" applyAlignment="1">
      <alignment horizontal="left" vertical="top"/>
    </xf>
    <xf numFmtId="0" fontId="2" fillId="0" borderId="31" xfId="0" applyFont="1" applyBorder="1" applyAlignment="1">
      <alignment horizontal="left" vertical="top"/>
    </xf>
    <xf numFmtId="0" fontId="44" fillId="2" borderId="17" xfId="0" applyFont="1" applyFill="1" applyBorder="1" applyAlignment="1">
      <alignment horizontal="center" vertical="center"/>
    </xf>
    <xf numFmtId="0" fontId="44" fillId="2" borderId="18" xfId="0" applyFont="1" applyFill="1" applyBorder="1" applyAlignment="1">
      <alignment horizontal="center" vertical="center"/>
    </xf>
    <xf numFmtId="0" fontId="44" fillId="2" borderId="4" xfId="0" applyFont="1" applyFill="1" applyBorder="1" applyAlignment="1">
      <alignment horizontal="center" vertical="center"/>
    </xf>
    <xf numFmtId="0" fontId="44" fillId="2" borderId="49" xfId="0" applyFont="1" applyFill="1" applyBorder="1" applyAlignment="1">
      <alignment horizontal="center" vertical="center"/>
    </xf>
    <xf numFmtId="0" fontId="44" fillId="2" borderId="16" xfId="0" applyFont="1" applyFill="1" applyBorder="1" applyAlignment="1">
      <alignment horizontal="center" vertical="center"/>
    </xf>
    <xf numFmtId="0" fontId="44" fillId="2" borderId="85" xfId="0" applyFont="1" applyFill="1" applyBorder="1" applyAlignment="1">
      <alignment horizontal="center" vertical="center" wrapText="1"/>
    </xf>
    <xf numFmtId="0" fontId="44" fillId="2" borderId="86" xfId="0" applyFont="1" applyFill="1" applyBorder="1" applyAlignment="1">
      <alignment horizontal="center" vertical="center" wrapText="1"/>
    </xf>
    <xf numFmtId="0" fontId="44" fillId="2" borderId="58" xfId="0" applyFont="1" applyFill="1" applyBorder="1" applyAlignment="1">
      <alignment horizontal="center" vertical="center" wrapText="1"/>
    </xf>
    <xf numFmtId="0" fontId="44" fillId="2" borderId="74" xfId="0" applyFont="1" applyFill="1" applyBorder="1" applyAlignment="1">
      <alignment horizontal="center" vertical="center" wrapText="1"/>
    </xf>
    <xf numFmtId="0" fontId="45" fillId="0" borderId="87" xfId="0" applyFont="1" applyBorder="1" applyAlignment="1">
      <alignment horizontal="center" vertical="center" wrapText="1"/>
    </xf>
    <xf numFmtId="0" fontId="45" fillId="0" borderId="88" xfId="0" applyFont="1" applyBorder="1" applyAlignment="1">
      <alignment horizontal="center" vertical="center" wrapText="1"/>
    </xf>
    <xf numFmtId="0" fontId="45" fillId="0" borderId="58" xfId="0" applyFont="1" applyBorder="1" applyAlignment="1">
      <alignment horizontal="center" vertical="center" wrapText="1"/>
    </xf>
    <xf numFmtId="0" fontId="45" fillId="0" borderId="74" xfId="0" applyFont="1" applyBorder="1" applyAlignment="1">
      <alignment horizontal="center" vertical="center" wrapText="1"/>
    </xf>
    <xf numFmtId="0" fontId="45" fillId="0" borderId="55" xfId="0" applyFont="1" applyBorder="1" applyAlignment="1">
      <alignment horizontal="center" vertical="center" wrapText="1"/>
    </xf>
    <xf numFmtId="0" fontId="45" fillId="0" borderId="57" xfId="0" applyFont="1" applyBorder="1" applyAlignment="1">
      <alignment horizontal="center" vertical="center" wrapText="1"/>
    </xf>
    <xf numFmtId="0" fontId="44" fillId="2" borderId="85" xfId="0" applyFont="1" applyFill="1" applyBorder="1" applyAlignment="1">
      <alignment horizontal="center" vertical="center"/>
    </xf>
    <xf numFmtId="0" fontId="44" fillId="2" borderId="86" xfId="0" applyFont="1" applyFill="1" applyBorder="1" applyAlignment="1">
      <alignment horizontal="center" vertical="center"/>
    </xf>
    <xf numFmtId="0" fontId="44" fillId="2" borderId="58" xfId="0" applyFont="1" applyFill="1" applyBorder="1" applyAlignment="1">
      <alignment horizontal="center" vertical="center"/>
    </xf>
    <xf numFmtId="0" fontId="44" fillId="2" borderId="74" xfId="0" applyFont="1" applyFill="1" applyBorder="1" applyAlignment="1">
      <alignment horizontal="center" vertical="center"/>
    </xf>
    <xf numFmtId="0" fontId="45" fillId="0" borderId="87" xfId="0" applyFont="1" applyBorder="1" applyAlignment="1">
      <alignment horizontal="center" vertical="center"/>
    </xf>
    <xf numFmtId="0" fontId="45" fillId="0" borderId="88" xfId="0" applyFont="1" applyBorder="1" applyAlignment="1">
      <alignment horizontal="center" vertical="center"/>
    </xf>
    <xf numFmtId="0" fontId="21" fillId="8" borderId="73" xfId="0" applyFont="1" applyFill="1" applyBorder="1" applyAlignment="1">
      <alignment horizontal="center" vertical="center"/>
    </xf>
    <xf numFmtId="0" fontId="21" fillId="8" borderId="89" xfId="0" applyFont="1" applyFill="1" applyBorder="1" applyAlignment="1">
      <alignment horizontal="center" vertical="center"/>
    </xf>
    <xf numFmtId="0" fontId="21" fillId="8" borderId="90" xfId="0" applyFont="1" applyFill="1" applyBorder="1" applyAlignment="1">
      <alignment horizontal="center" vertical="center"/>
    </xf>
    <xf numFmtId="0" fontId="33" fillId="2" borderId="4" xfId="0" applyFont="1" applyFill="1" applyBorder="1" applyAlignment="1">
      <alignment horizontal="center" vertical="center" wrapText="1"/>
    </xf>
    <xf numFmtId="0" fontId="33" fillId="2" borderId="5" xfId="0" applyFont="1" applyFill="1" applyBorder="1" applyAlignment="1">
      <alignment horizontal="center" vertical="center" wrapText="1"/>
    </xf>
    <xf numFmtId="0" fontId="33" fillId="2" borderId="49" xfId="0" applyFont="1" applyFill="1" applyBorder="1" applyAlignment="1">
      <alignment horizontal="center" vertical="center" wrapText="1"/>
    </xf>
    <xf numFmtId="0" fontId="33" fillId="2" borderId="64" xfId="0" applyFont="1" applyFill="1" applyBorder="1" applyAlignment="1">
      <alignment horizontal="center" vertical="center" wrapText="1"/>
    </xf>
    <xf numFmtId="0" fontId="33" fillId="2" borderId="65" xfId="0" applyFont="1" applyFill="1" applyBorder="1" applyAlignment="1">
      <alignment horizontal="center" vertical="center" wrapText="1"/>
    </xf>
    <xf numFmtId="0" fontId="33" fillId="2" borderId="22"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49"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45" fillId="0" borderId="58" xfId="0" applyFont="1" applyBorder="1" applyAlignment="1">
      <alignment horizontal="center" vertical="center"/>
    </xf>
    <xf numFmtId="0" fontId="45" fillId="0" borderId="74" xfId="0" applyFont="1" applyBorder="1" applyAlignment="1">
      <alignment horizontal="center" vertical="center"/>
    </xf>
    <xf numFmtId="0" fontId="44" fillId="2" borderId="53" xfId="0" applyFont="1" applyFill="1" applyBorder="1" applyAlignment="1">
      <alignment horizontal="center" vertical="center"/>
    </xf>
    <xf numFmtId="0" fontId="44" fillId="2" borderId="54" xfId="0" applyFont="1" applyFill="1" applyBorder="1" applyAlignment="1">
      <alignment horizontal="center" vertical="center"/>
    </xf>
    <xf numFmtId="0" fontId="44" fillId="2" borderId="55" xfId="0" applyFont="1" applyFill="1" applyBorder="1" applyAlignment="1">
      <alignment horizontal="center" vertical="center"/>
    </xf>
    <xf numFmtId="0" fontId="44" fillId="2" borderId="57" xfId="0" applyFont="1" applyFill="1" applyBorder="1" applyAlignment="1">
      <alignment horizontal="center" vertical="center"/>
    </xf>
    <xf numFmtId="0" fontId="44" fillId="2" borderId="53" xfId="0" applyFont="1" applyFill="1" applyBorder="1" applyAlignment="1">
      <alignment horizontal="center" vertical="center" wrapText="1"/>
    </xf>
    <xf numFmtId="0" fontId="44" fillId="2" borderId="54" xfId="0" applyFont="1" applyFill="1" applyBorder="1" applyAlignment="1">
      <alignment horizontal="center" vertical="center" wrapText="1"/>
    </xf>
    <xf numFmtId="0" fontId="44" fillId="2" borderId="55" xfId="0" applyFont="1" applyFill="1" applyBorder="1" applyAlignment="1">
      <alignment horizontal="center" vertical="center" wrapText="1"/>
    </xf>
    <xf numFmtId="0" fontId="44" fillId="2" borderId="57" xfId="0" applyFont="1" applyFill="1" applyBorder="1" applyAlignment="1">
      <alignment horizontal="center" vertical="center" wrapText="1"/>
    </xf>
    <xf numFmtId="0" fontId="40" fillId="2" borderId="4" xfId="0" applyFont="1" applyFill="1" applyBorder="1" applyAlignment="1">
      <alignment horizontal="center" vertical="center"/>
    </xf>
    <xf numFmtId="0" fontId="40" fillId="2" borderId="49" xfId="0" applyFont="1" applyFill="1" applyBorder="1" applyAlignment="1">
      <alignment horizontal="center" vertical="center"/>
    </xf>
    <xf numFmtId="0" fontId="48" fillId="5" borderId="28" xfId="1" applyFont="1" applyFill="1" applyBorder="1" applyAlignment="1">
      <alignment horizontal="left" vertical="center"/>
    </xf>
    <xf numFmtId="0" fontId="48" fillId="5" borderId="28" xfId="1" applyFont="1" applyFill="1" applyBorder="1" applyAlignment="1">
      <alignment horizontal="left" vertical="center" wrapText="1"/>
    </xf>
    <xf numFmtId="0" fontId="48" fillId="5" borderId="29" xfId="1" applyFont="1" applyFill="1" applyBorder="1" applyAlignment="1">
      <alignment horizontal="left" vertical="center" wrapText="1"/>
    </xf>
    <xf numFmtId="0" fontId="32" fillId="5" borderId="26" xfId="1" applyFont="1" applyFill="1" applyBorder="1" applyAlignment="1">
      <alignment horizontal="center" vertical="top" wrapText="1"/>
    </xf>
    <xf numFmtId="0" fontId="32" fillId="5" borderId="27" xfId="1" applyFont="1" applyFill="1" applyBorder="1" applyAlignment="1">
      <alignment horizontal="center" vertical="top" wrapText="1"/>
    </xf>
    <xf numFmtId="0" fontId="32" fillId="5" borderId="28" xfId="1" applyFont="1" applyFill="1" applyBorder="1" applyAlignment="1">
      <alignment horizontal="center" vertical="top" wrapText="1"/>
    </xf>
    <xf numFmtId="0" fontId="32" fillId="5" borderId="0" xfId="1" applyFont="1" applyFill="1" applyAlignment="1">
      <alignment horizontal="center" vertical="top" wrapText="1"/>
    </xf>
    <xf numFmtId="0" fontId="32" fillId="5" borderId="24" xfId="1" applyFont="1" applyFill="1" applyBorder="1" applyAlignment="1">
      <alignment horizontal="center" vertical="top" wrapText="1"/>
    </xf>
    <xf numFmtId="0" fontId="32" fillId="5" borderId="29" xfId="1" applyFont="1" applyFill="1" applyBorder="1" applyAlignment="1">
      <alignment horizontal="center" vertical="top" wrapText="1"/>
    </xf>
    <xf numFmtId="0" fontId="32" fillId="5" borderId="30" xfId="1" applyFont="1" applyFill="1" applyBorder="1" applyAlignment="1">
      <alignment horizontal="center" vertical="top" wrapText="1"/>
    </xf>
    <xf numFmtId="0" fontId="32" fillId="5" borderId="31" xfId="1" applyFont="1" applyFill="1" applyBorder="1" applyAlignment="1">
      <alignment horizontal="center" vertical="top" wrapText="1"/>
    </xf>
    <xf numFmtId="0" fontId="33" fillId="5" borderId="26" xfId="1" applyFont="1" applyFill="1" applyBorder="1"/>
    <xf numFmtId="0" fontId="33" fillId="5" borderId="27" xfId="1" applyFont="1" applyFill="1" applyBorder="1"/>
    <xf numFmtId="0" fontId="33" fillId="5" borderId="0" xfId="1" applyFont="1" applyFill="1" applyAlignment="1">
      <alignment horizontal="left" vertical="center"/>
    </xf>
    <xf numFmtId="0" fontId="33" fillId="5" borderId="24" xfId="1" applyFont="1" applyFill="1" applyBorder="1" applyAlignment="1">
      <alignment horizontal="left" vertical="center"/>
    </xf>
    <xf numFmtId="0" fontId="33" fillId="5" borderId="0" xfId="1" applyFont="1" applyFill="1" applyAlignment="1">
      <alignment horizontal="left" vertical="center" wrapText="1"/>
    </xf>
    <xf numFmtId="0" fontId="33" fillId="5" borderId="24" xfId="1" applyFont="1" applyFill="1" applyBorder="1" applyAlignment="1">
      <alignment horizontal="left" vertical="center" wrapText="1"/>
    </xf>
    <xf numFmtId="0" fontId="7" fillId="0" borderId="0" xfId="0" applyFont="1" applyAlignment="1">
      <alignment horizontal="left" vertical="center" wrapText="1"/>
    </xf>
    <xf numFmtId="0" fontId="7" fillId="0" borderId="24" xfId="0" applyFont="1" applyBorder="1" applyAlignment="1">
      <alignment horizontal="left" vertical="center" wrapText="1"/>
    </xf>
    <xf numFmtId="0" fontId="33" fillId="0" borderId="30" xfId="1" applyFont="1" applyBorder="1" applyAlignment="1">
      <alignment horizontal="left" vertical="center" wrapText="1"/>
    </xf>
    <xf numFmtId="0" fontId="33" fillId="0" borderId="31" xfId="1" applyFont="1" applyBorder="1" applyAlignment="1">
      <alignment horizontal="left" vertical="center" wrapText="1"/>
    </xf>
    <xf numFmtId="0" fontId="4" fillId="5" borderId="50" xfId="1" applyFont="1" applyFill="1" applyBorder="1" applyAlignment="1"/>
    <xf numFmtId="0" fontId="4" fillId="0" borderId="51" xfId="1" applyFont="1" applyBorder="1" applyAlignment="1"/>
    <xf numFmtId="0" fontId="4" fillId="0" borderId="52" xfId="1" applyFont="1" applyBorder="1" applyAlignment="1"/>
    <xf numFmtId="0" fontId="4" fillId="5" borderId="51" xfId="1" applyFont="1" applyFill="1" applyBorder="1" applyAlignment="1"/>
    <xf numFmtId="0" fontId="4" fillId="5" borderId="52" xfId="1" applyFont="1" applyFill="1" applyBorder="1" applyAlignment="1"/>
    <xf numFmtId="0" fontId="2" fillId="0" borderId="50" xfId="0" applyFont="1" applyBorder="1" applyAlignment="1"/>
    <xf numFmtId="0" fontId="2" fillId="0" borderId="51" xfId="0" applyFont="1" applyBorder="1" applyAlignment="1"/>
    <xf numFmtId="0" fontId="2" fillId="0" borderId="52" xfId="0" applyFont="1" applyBorder="1" applyAlignment="1"/>
  </cellXfs>
  <cellStyles count="3">
    <cellStyle name="Hyperlink" xfId="2" builtinId="8"/>
    <cellStyle name="Normal" xfId="0" builtinId="0"/>
    <cellStyle name="Normal 2" xfId="1" xr:uid="{15F5D65C-57D9-4EDA-B0A6-8C1B1B04C1DA}"/>
  </cellStyles>
  <dxfs count="120">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dxf>
  </dxfs>
  <tableStyles count="0" defaultTableStyle="TableStyleMedium2" defaultPivotStyle="PivotStyleLight16"/>
  <colors>
    <mruColors>
      <color rgb="FF005DAA"/>
      <color rgb="FF6CB33F"/>
      <color rgb="FFFDB913"/>
      <color rgb="FF009AC7"/>
      <color rgb="FF8DC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a:solidFill>
                  <a:schemeClr val="accent6"/>
                </a:solidFill>
              </a:rPr>
              <a:t>BMT Progress</a:t>
            </a:r>
            <a:r>
              <a:rPr lang="en-GB" baseline="0">
                <a:solidFill>
                  <a:schemeClr val="accent6"/>
                </a:solidFill>
              </a:rPr>
              <a:t> Tracker</a:t>
            </a:r>
            <a:endParaRPr lang="en-GB">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'BMT revisions FSR 22'!$P$85</c:f>
              <c:strCache>
                <c:ptCount val="1"/>
                <c:pt idx="0">
                  <c:v>Expected Overall</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FF9-4725-A073-63C9B3D21DAD}"/>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FF9-4725-A073-63C9B3D21DAD}"/>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FF9-4725-A073-63C9B3D21DAD}"/>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FF9-4725-A073-63C9B3D21DAD}"/>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'BMT revisions FSR 22'!$O$86:$O$91</c:f>
              <c:strCache>
                <c:ptCount val="6"/>
                <c:pt idx="0">
                  <c:v>Year 0</c:v>
                </c:pt>
                <c:pt idx="1">
                  <c:v>Year 1</c:v>
                </c:pt>
                <c:pt idx="2">
                  <c:v>Year 2</c:v>
                </c:pt>
                <c:pt idx="3">
                  <c:v>Year 3</c:v>
                </c:pt>
                <c:pt idx="4">
                  <c:v>Year 4</c:v>
                </c:pt>
                <c:pt idx="5">
                  <c:v>Year 5</c:v>
                </c:pt>
              </c:strCache>
            </c:strRef>
          </c:cat>
          <c:val>
            <c:numRef>
              <c:f>'BMT revisions FSR 22'!$P$86:$P$91</c:f>
              <c:numCache>
                <c:formatCode>0.00</c:formatCode>
                <c:ptCount val="6"/>
                <c:pt idx="1">
                  <c:v>0.54</c:v>
                </c:pt>
                <c:pt idx="2">
                  <c:v>0.62</c:v>
                </c:pt>
                <c:pt idx="3">
                  <c:v>0.7</c:v>
                </c:pt>
                <c:pt idx="4">
                  <c:v>0.82</c:v>
                </c:pt>
                <c:pt idx="5">
                  <c:v>0.94</c:v>
                </c:pt>
              </c:numCache>
            </c:numRef>
          </c:val>
          <c:smooth val="0"/>
          <c:extLst>
            <c:ext xmlns:c16="http://schemas.microsoft.com/office/drawing/2014/chart" uri="{C3380CC4-5D6E-409C-BE32-E72D297353CC}">
              <c16:uniqueId val="{00000004-5FF9-4725-A073-63C9B3D21DAD}"/>
            </c:ext>
          </c:extLst>
        </c:ser>
        <c:ser>
          <c:idx val="1"/>
          <c:order val="1"/>
          <c:tx>
            <c:strRef>
              <c:f>'BMT revisions FSR 22'!$Q$85</c:f>
              <c:strCache>
                <c:ptCount val="1"/>
                <c:pt idx="0">
                  <c:v>Actual Overall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FF9-4725-A073-63C9B3D21DAD}"/>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'BMT revisions FSR 22'!$O$86:$O$91</c:f>
              <c:strCache>
                <c:ptCount val="6"/>
                <c:pt idx="0">
                  <c:v>Year 0</c:v>
                </c:pt>
                <c:pt idx="1">
                  <c:v>Year 1</c:v>
                </c:pt>
                <c:pt idx="2">
                  <c:v>Year 2</c:v>
                </c:pt>
                <c:pt idx="3">
                  <c:v>Year 3</c:v>
                </c:pt>
                <c:pt idx="4">
                  <c:v>Year 4</c:v>
                </c:pt>
                <c:pt idx="5">
                  <c:v>Year 5</c:v>
                </c:pt>
              </c:strCache>
            </c:strRef>
          </c:cat>
          <c:val>
            <c:numRef>
              <c:f>'BMT revisions FSR 22'!$Q$86:$Q$91</c:f>
              <c:numCache>
                <c:formatCode>0.00</c:formatCode>
                <c:ptCount val="6"/>
                <c:pt idx="0">
                  <c:v>0.46</c:v>
                </c:pt>
                <c:pt idx="1">
                  <c:v>#N/A</c:v>
                </c:pt>
                <c:pt idx="2">
                  <c:v>#N/A</c:v>
                </c:pt>
                <c:pt idx="3">
                  <c:v>#N/A</c:v>
                </c:pt>
                <c:pt idx="4">
                  <c:v>#N/A</c:v>
                </c:pt>
                <c:pt idx="5">
                  <c:v>#N/A</c:v>
                </c:pt>
              </c:numCache>
            </c:numRef>
          </c:val>
          <c:smooth val="0"/>
          <c:extLst>
            <c:ext xmlns:c16="http://schemas.microsoft.com/office/drawing/2014/chart" uri="{C3380CC4-5D6E-409C-BE32-E72D297353CC}">
              <c16:uniqueId val="{00000006-5FF9-4725-A073-63C9B3D21DAD}"/>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Draft scoring range overview - most recent scores</a:t>
            </a: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0"/>
          <c:order val="0"/>
          <c:tx>
            <c:strRef>
              <c:f>'4. BMT UoA 4'!$B$43</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 BMT UoA 4'!$D$41:$K$41</c:f>
              <c:strCache>
                <c:ptCount val="7"/>
                <c:pt idx="0">
                  <c:v>All PIs</c:v>
                </c:pt>
                <c:pt idx="2">
                  <c:v>Principle 1</c:v>
                </c:pt>
                <c:pt idx="4">
                  <c:v>Principle 2</c:v>
                </c:pt>
                <c:pt idx="6">
                  <c:v>Principle 3</c:v>
                </c:pt>
              </c:strCache>
            </c:strRef>
          </c:cat>
          <c:val>
            <c:numRef>
              <c:f>'4. BMT UoA 4'!$D$43:$K$43</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0-745D-4D53-9CE5-567EA06DC36F}"/>
            </c:ext>
          </c:extLst>
        </c:ser>
        <c:ser>
          <c:idx val="1"/>
          <c:order val="1"/>
          <c:tx>
            <c:strRef>
              <c:f>'4. BMT UoA 4'!$B$44</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 BMT UoA 4'!$D$41:$K$41</c:f>
              <c:strCache>
                <c:ptCount val="7"/>
                <c:pt idx="0">
                  <c:v>All PIs</c:v>
                </c:pt>
                <c:pt idx="2">
                  <c:v>Principle 1</c:v>
                </c:pt>
                <c:pt idx="4">
                  <c:v>Principle 2</c:v>
                </c:pt>
                <c:pt idx="6">
                  <c:v>Principle 3</c:v>
                </c:pt>
              </c:strCache>
            </c:strRef>
          </c:cat>
          <c:val>
            <c:numRef>
              <c:f>'4. BMT UoA 4'!$D$44:$K$44</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745D-4D53-9CE5-567EA06DC36F}"/>
            </c:ext>
          </c:extLst>
        </c:ser>
        <c:ser>
          <c:idx val="2"/>
          <c:order val="2"/>
          <c:tx>
            <c:strRef>
              <c:f>'4. BMT UoA 4'!$B$45</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 BMT UoA 4'!$D$41:$K$41</c:f>
              <c:strCache>
                <c:ptCount val="7"/>
                <c:pt idx="0">
                  <c:v>All PIs</c:v>
                </c:pt>
                <c:pt idx="2">
                  <c:v>Principle 1</c:v>
                </c:pt>
                <c:pt idx="4">
                  <c:v>Principle 2</c:v>
                </c:pt>
                <c:pt idx="6">
                  <c:v>Principle 3</c:v>
                </c:pt>
              </c:strCache>
            </c:strRef>
          </c:cat>
          <c:val>
            <c:numRef>
              <c:f>'4. BMT UoA 4'!$D$45:$K$45</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2-745D-4D53-9CE5-567EA06DC36F}"/>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General"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a:solidFill>
                  <a:schemeClr val="accent6"/>
                </a:solidFill>
              </a:rPr>
              <a:t>BMT Progress</a:t>
            </a:r>
            <a:r>
              <a:rPr lang="en-GB" baseline="0">
                <a:solidFill>
                  <a:schemeClr val="accent6"/>
                </a:solidFill>
              </a:rPr>
              <a:t> Tracker</a:t>
            </a:r>
            <a:endParaRPr lang="en-GB">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'5. BMT UoA 5'!$P$85</c:f>
              <c:strCache>
                <c:ptCount val="1"/>
                <c:pt idx="0">
                  <c:v>Expected Overall</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31C-4DAF-A6FE-45F16E32DCBD}"/>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1C-4DAF-A6FE-45F16E32DCBD}"/>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31C-4DAF-A6FE-45F16E32DCBD}"/>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31C-4DAF-A6FE-45F16E32DCBD}"/>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 BMT UoA 5'!$O$86:$O$91</c:f>
              <c:strCache>
                <c:ptCount val="6"/>
                <c:pt idx="0">
                  <c:v>Year 0</c:v>
                </c:pt>
                <c:pt idx="1">
                  <c:v>Year 1</c:v>
                </c:pt>
                <c:pt idx="2">
                  <c:v>Year 2</c:v>
                </c:pt>
                <c:pt idx="3">
                  <c:v>Year 3</c:v>
                </c:pt>
                <c:pt idx="4">
                  <c:v>Year 4</c:v>
                </c:pt>
                <c:pt idx="5">
                  <c:v>Year 5</c:v>
                </c:pt>
              </c:strCache>
            </c:strRef>
          </c:cat>
          <c:val>
            <c:numRef>
              <c:f>'5. BMT UoA 5'!$P$86:$P$91</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D31C-4DAF-A6FE-45F16E32DCBD}"/>
            </c:ext>
          </c:extLst>
        </c:ser>
        <c:ser>
          <c:idx val="1"/>
          <c:order val="1"/>
          <c:tx>
            <c:strRef>
              <c:f>'5. BMT UoA 5'!$Q$85</c:f>
              <c:strCache>
                <c:ptCount val="1"/>
                <c:pt idx="0">
                  <c:v>Actual Overall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31C-4DAF-A6FE-45F16E32DCBD}"/>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 BMT UoA 5'!$O$86:$O$91</c:f>
              <c:strCache>
                <c:ptCount val="6"/>
                <c:pt idx="0">
                  <c:v>Year 0</c:v>
                </c:pt>
                <c:pt idx="1">
                  <c:v>Year 1</c:v>
                </c:pt>
                <c:pt idx="2">
                  <c:v>Year 2</c:v>
                </c:pt>
                <c:pt idx="3">
                  <c:v>Year 3</c:v>
                </c:pt>
                <c:pt idx="4">
                  <c:v>Year 4</c:v>
                </c:pt>
                <c:pt idx="5">
                  <c:v>Year 5</c:v>
                </c:pt>
              </c:strCache>
            </c:strRef>
          </c:cat>
          <c:val>
            <c:numRef>
              <c:f>'5. BMT UoA 5'!$Q$86:$Q$91</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D31C-4DAF-A6FE-45F16E32DCBD}"/>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Draft scoring range overview - most recent scores</a:t>
            </a: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0"/>
          <c:order val="0"/>
          <c:tx>
            <c:strRef>
              <c:f>'5. BMT UoA 5'!$B$43</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 BMT UoA 5'!$D$41:$K$41</c:f>
              <c:strCache>
                <c:ptCount val="7"/>
                <c:pt idx="0">
                  <c:v>All PIs</c:v>
                </c:pt>
                <c:pt idx="2">
                  <c:v>Principle 1</c:v>
                </c:pt>
                <c:pt idx="4">
                  <c:v>Principle 2</c:v>
                </c:pt>
                <c:pt idx="6">
                  <c:v>Principle 3</c:v>
                </c:pt>
              </c:strCache>
            </c:strRef>
          </c:cat>
          <c:val>
            <c:numRef>
              <c:f>'5. BMT UoA 5'!$D$43:$K$43</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0-F814-49F1-BFC2-79D8DA139C09}"/>
            </c:ext>
          </c:extLst>
        </c:ser>
        <c:ser>
          <c:idx val="1"/>
          <c:order val="1"/>
          <c:tx>
            <c:strRef>
              <c:f>'5. BMT UoA 5'!$B$44</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 BMT UoA 5'!$D$41:$K$41</c:f>
              <c:strCache>
                <c:ptCount val="7"/>
                <c:pt idx="0">
                  <c:v>All PIs</c:v>
                </c:pt>
                <c:pt idx="2">
                  <c:v>Principle 1</c:v>
                </c:pt>
                <c:pt idx="4">
                  <c:v>Principle 2</c:v>
                </c:pt>
                <c:pt idx="6">
                  <c:v>Principle 3</c:v>
                </c:pt>
              </c:strCache>
            </c:strRef>
          </c:cat>
          <c:val>
            <c:numRef>
              <c:f>'5. BMT UoA 5'!$D$44:$K$44</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F814-49F1-BFC2-79D8DA139C09}"/>
            </c:ext>
          </c:extLst>
        </c:ser>
        <c:ser>
          <c:idx val="2"/>
          <c:order val="2"/>
          <c:tx>
            <c:strRef>
              <c:f>'5. BMT UoA 5'!$B$45</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 BMT UoA 5'!$D$41:$K$41</c:f>
              <c:strCache>
                <c:ptCount val="7"/>
                <c:pt idx="0">
                  <c:v>All PIs</c:v>
                </c:pt>
                <c:pt idx="2">
                  <c:v>Principle 1</c:v>
                </c:pt>
                <c:pt idx="4">
                  <c:v>Principle 2</c:v>
                </c:pt>
                <c:pt idx="6">
                  <c:v>Principle 3</c:v>
                </c:pt>
              </c:strCache>
            </c:strRef>
          </c:cat>
          <c:val>
            <c:numRef>
              <c:f>'5. BMT UoA 5'!$D$45:$K$45</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2-F814-49F1-BFC2-79D8DA139C09}"/>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General"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a:solidFill>
                  <a:schemeClr val="accent6"/>
                </a:solidFill>
              </a:rPr>
              <a:t>BMT Progress</a:t>
            </a:r>
            <a:r>
              <a:rPr lang="en-GB" baseline="0">
                <a:solidFill>
                  <a:schemeClr val="accent6"/>
                </a:solidFill>
              </a:rPr>
              <a:t> Tracker</a:t>
            </a:r>
            <a:endParaRPr lang="en-GB">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'6. BMT UoA 6'!$P$85</c:f>
              <c:strCache>
                <c:ptCount val="1"/>
                <c:pt idx="0">
                  <c:v>Expected Overall</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68-4C9E-A714-2484F98EF697}"/>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F68-4C9E-A714-2484F98EF697}"/>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F68-4C9E-A714-2484F98EF697}"/>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F68-4C9E-A714-2484F98EF697}"/>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 BMT UoA 6'!$O$86:$O$91</c:f>
              <c:strCache>
                <c:ptCount val="6"/>
                <c:pt idx="0">
                  <c:v>Year 0</c:v>
                </c:pt>
                <c:pt idx="1">
                  <c:v>Year 1</c:v>
                </c:pt>
                <c:pt idx="2">
                  <c:v>Year 2</c:v>
                </c:pt>
                <c:pt idx="3">
                  <c:v>Year 3</c:v>
                </c:pt>
                <c:pt idx="4">
                  <c:v>Year 4</c:v>
                </c:pt>
                <c:pt idx="5">
                  <c:v>Year 5</c:v>
                </c:pt>
              </c:strCache>
            </c:strRef>
          </c:cat>
          <c:val>
            <c:numRef>
              <c:f>'6. BMT UoA 6'!$P$86:$P$91</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CF68-4C9E-A714-2484F98EF697}"/>
            </c:ext>
          </c:extLst>
        </c:ser>
        <c:ser>
          <c:idx val="1"/>
          <c:order val="1"/>
          <c:tx>
            <c:strRef>
              <c:f>'6. BMT UoA 6'!$Q$85</c:f>
              <c:strCache>
                <c:ptCount val="1"/>
                <c:pt idx="0">
                  <c:v>Actual Overall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F68-4C9E-A714-2484F98EF697}"/>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 BMT UoA 6'!$O$86:$O$91</c:f>
              <c:strCache>
                <c:ptCount val="6"/>
                <c:pt idx="0">
                  <c:v>Year 0</c:v>
                </c:pt>
                <c:pt idx="1">
                  <c:v>Year 1</c:v>
                </c:pt>
                <c:pt idx="2">
                  <c:v>Year 2</c:v>
                </c:pt>
                <c:pt idx="3">
                  <c:v>Year 3</c:v>
                </c:pt>
                <c:pt idx="4">
                  <c:v>Year 4</c:v>
                </c:pt>
                <c:pt idx="5">
                  <c:v>Year 5</c:v>
                </c:pt>
              </c:strCache>
            </c:strRef>
          </c:cat>
          <c:val>
            <c:numRef>
              <c:f>'6. BMT UoA 6'!$Q$86:$Q$91</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CF68-4C9E-A714-2484F98EF697}"/>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Draft scoring range overview - most recent scores</a:t>
            </a: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0"/>
          <c:order val="0"/>
          <c:tx>
            <c:strRef>
              <c:f>'6. BMT UoA 6'!$B$43</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 BMT UoA 6'!$D$41:$K$41</c:f>
              <c:strCache>
                <c:ptCount val="7"/>
                <c:pt idx="0">
                  <c:v>All PIs</c:v>
                </c:pt>
                <c:pt idx="2">
                  <c:v>Principle 1</c:v>
                </c:pt>
                <c:pt idx="4">
                  <c:v>Principle 2</c:v>
                </c:pt>
                <c:pt idx="6">
                  <c:v>Principle 3</c:v>
                </c:pt>
              </c:strCache>
            </c:strRef>
          </c:cat>
          <c:val>
            <c:numRef>
              <c:f>'6. BMT UoA 6'!$D$43:$K$43</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0-3089-4693-85FE-CF21C3DA8240}"/>
            </c:ext>
          </c:extLst>
        </c:ser>
        <c:ser>
          <c:idx val="1"/>
          <c:order val="1"/>
          <c:tx>
            <c:strRef>
              <c:f>'6. BMT UoA 6'!$B$44</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 BMT UoA 6'!$D$41:$K$41</c:f>
              <c:strCache>
                <c:ptCount val="7"/>
                <c:pt idx="0">
                  <c:v>All PIs</c:v>
                </c:pt>
                <c:pt idx="2">
                  <c:v>Principle 1</c:v>
                </c:pt>
                <c:pt idx="4">
                  <c:v>Principle 2</c:v>
                </c:pt>
                <c:pt idx="6">
                  <c:v>Principle 3</c:v>
                </c:pt>
              </c:strCache>
            </c:strRef>
          </c:cat>
          <c:val>
            <c:numRef>
              <c:f>'6. BMT UoA 6'!$D$44:$K$44</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3089-4693-85FE-CF21C3DA8240}"/>
            </c:ext>
          </c:extLst>
        </c:ser>
        <c:ser>
          <c:idx val="2"/>
          <c:order val="2"/>
          <c:tx>
            <c:strRef>
              <c:f>'6. BMT UoA 6'!$B$45</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 BMT UoA 6'!$D$41:$K$41</c:f>
              <c:strCache>
                <c:ptCount val="7"/>
                <c:pt idx="0">
                  <c:v>All PIs</c:v>
                </c:pt>
                <c:pt idx="2">
                  <c:v>Principle 1</c:v>
                </c:pt>
                <c:pt idx="4">
                  <c:v>Principle 2</c:v>
                </c:pt>
                <c:pt idx="6">
                  <c:v>Principle 3</c:v>
                </c:pt>
              </c:strCache>
            </c:strRef>
          </c:cat>
          <c:val>
            <c:numRef>
              <c:f>'6. BMT UoA 6'!$D$45:$K$45</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2-3089-4693-85FE-CF21C3DA8240}"/>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General"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a:solidFill>
                  <a:schemeClr val="accent6"/>
                </a:solidFill>
              </a:rPr>
              <a:t>BMT Progress</a:t>
            </a:r>
            <a:r>
              <a:rPr lang="en-GB" baseline="0">
                <a:solidFill>
                  <a:schemeClr val="accent6"/>
                </a:solidFill>
              </a:rPr>
              <a:t> Tracker</a:t>
            </a:r>
            <a:endParaRPr lang="en-GB">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Example!$P$85</c:f>
              <c:strCache>
                <c:ptCount val="1"/>
                <c:pt idx="0">
                  <c:v>Expected Overall</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D8-471B-A318-215BA8A01F92}"/>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D8-471B-A318-215BA8A01F92}"/>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D8-471B-A318-215BA8A01F92}"/>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D8-471B-A318-215BA8A01F9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Example!$O$86:$O$91</c:f>
              <c:strCache>
                <c:ptCount val="6"/>
                <c:pt idx="0">
                  <c:v>Year 0</c:v>
                </c:pt>
                <c:pt idx="1">
                  <c:v>Year 1</c:v>
                </c:pt>
                <c:pt idx="2">
                  <c:v>Year 2</c:v>
                </c:pt>
                <c:pt idx="3">
                  <c:v>Year 3</c:v>
                </c:pt>
                <c:pt idx="4">
                  <c:v>Year 4</c:v>
                </c:pt>
                <c:pt idx="5">
                  <c:v>Year 5</c:v>
                </c:pt>
              </c:strCache>
            </c:strRef>
          </c:cat>
          <c:val>
            <c:numRef>
              <c:f>Example!$P$86:$P$91</c:f>
              <c:numCache>
                <c:formatCode>0.00</c:formatCode>
                <c:ptCount val="6"/>
                <c:pt idx="1">
                  <c:v>0.5</c:v>
                </c:pt>
                <c:pt idx="2">
                  <c:v>0.57999999999999996</c:v>
                </c:pt>
                <c:pt idx="3">
                  <c:v>0.68</c:v>
                </c:pt>
                <c:pt idx="4">
                  <c:v>0.82</c:v>
                </c:pt>
                <c:pt idx="5">
                  <c:v>0.92</c:v>
                </c:pt>
              </c:numCache>
            </c:numRef>
          </c:val>
          <c:smooth val="0"/>
          <c:extLst>
            <c:ext xmlns:c16="http://schemas.microsoft.com/office/drawing/2014/chart" uri="{C3380CC4-5D6E-409C-BE32-E72D297353CC}">
              <c16:uniqueId val="{00000004-56D8-471B-A318-215BA8A01F92}"/>
            </c:ext>
          </c:extLst>
        </c:ser>
        <c:ser>
          <c:idx val="1"/>
          <c:order val="1"/>
          <c:tx>
            <c:strRef>
              <c:f>Example!$Q$85</c:f>
              <c:strCache>
                <c:ptCount val="1"/>
                <c:pt idx="0">
                  <c:v>Actual Overall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6D8-471B-A318-215BA8A01F92}"/>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Example!$O$86:$O$91</c:f>
              <c:strCache>
                <c:ptCount val="6"/>
                <c:pt idx="0">
                  <c:v>Year 0</c:v>
                </c:pt>
                <c:pt idx="1">
                  <c:v>Year 1</c:v>
                </c:pt>
                <c:pt idx="2">
                  <c:v>Year 2</c:v>
                </c:pt>
                <c:pt idx="3">
                  <c:v>Year 3</c:v>
                </c:pt>
                <c:pt idx="4">
                  <c:v>Year 4</c:v>
                </c:pt>
                <c:pt idx="5">
                  <c:v>Year 5</c:v>
                </c:pt>
              </c:strCache>
            </c:strRef>
          </c:cat>
          <c:val>
            <c:numRef>
              <c:f>Example!$Q$86:$Q$91</c:f>
              <c:numCache>
                <c:formatCode>0.00</c:formatCode>
                <c:ptCount val="6"/>
                <c:pt idx="0">
                  <c:v>0.2</c:v>
                </c:pt>
                <c:pt idx="1">
                  <c:v>0.5</c:v>
                </c:pt>
                <c:pt idx="2">
                  <c:v>0.6</c:v>
                </c:pt>
                <c:pt idx="3">
                  <c:v>0.72</c:v>
                </c:pt>
                <c:pt idx="4">
                  <c:v>0.82</c:v>
                </c:pt>
                <c:pt idx="5">
                  <c:v>0.9</c:v>
                </c:pt>
              </c:numCache>
            </c:numRef>
          </c:val>
          <c:smooth val="0"/>
          <c:extLst>
            <c:ext xmlns:c16="http://schemas.microsoft.com/office/drawing/2014/chart" uri="{C3380CC4-5D6E-409C-BE32-E72D297353CC}">
              <c16:uniqueId val="{00000006-56D8-471B-A318-215BA8A01F92}"/>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Draft scoring range overview - most recent scores</a:t>
            </a: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0"/>
          <c:order val="0"/>
          <c:tx>
            <c:strRef>
              <c:f>Example!$B$43</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Example!$D$41:$K$41</c:f>
              <c:strCache>
                <c:ptCount val="7"/>
                <c:pt idx="0">
                  <c:v>All PIs</c:v>
                </c:pt>
                <c:pt idx="2">
                  <c:v>Principle 1</c:v>
                </c:pt>
                <c:pt idx="4">
                  <c:v>Principle 2</c:v>
                </c:pt>
                <c:pt idx="6">
                  <c:v>Principle 3</c:v>
                </c:pt>
              </c:strCache>
            </c:strRef>
          </c:cat>
          <c:val>
            <c:numRef>
              <c:f>Example!$D$43:$K$43</c:f>
              <c:numCache>
                <c:formatCode>General</c:formatCode>
                <c:ptCount val="8"/>
                <c:pt idx="0">
                  <c:v>20</c:v>
                </c:pt>
                <c:pt idx="2">
                  <c:v>3</c:v>
                </c:pt>
                <c:pt idx="4">
                  <c:v>11</c:v>
                </c:pt>
                <c:pt idx="6">
                  <c:v>6</c:v>
                </c:pt>
              </c:numCache>
            </c:numRef>
          </c:val>
          <c:extLst>
            <c:ext xmlns:c16="http://schemas.microsoft.com/office/drawing/2014/chart" uri="{C3380CC4-5D6E-409C-BE32-E72D297353CC}">
              <c16:uniqueId val="{00000000-55CA-43EA-8C8E-6316D40E3724}"/>
            </c:ext>
          </c:extLst>
        </c:ser>
        <c:ser>
          <c:idx val="1"/>
          <c:order val="1"/>
          <c:tx>
            <c:strRef>
              <c:f>Example!$B$44</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Example!$D$41:$K$41</c:f>
              <c:strCache>
                <c:ptCount val="7"/>
                <c:pt idx="0">
                  <c:v>All PIs</c:v>
                </c:pt>
                <c:pt idx="2">
                  <c:v>Principle 1</c:v>
                </c:pt>
                <c:pt idx="4">
                  <c:v>Principle 2</c:v>
                </c:pt>
                <c:pt idx="6">
                  <c:v>Principle 3</c:v>
                </c:pt>
              </c:strCache>
            </c:strRef>
          </c:cat>
          <c:val>
            <c:numRef>
              <c:f>Example!$D$44:$K$44</c:f>
              <c:numCache>
                <c:formatCode>General</c:formatCode>
                <c:ptCount val="8"/>
                <c:pt idx="0">
                  <c:v>5</c:v>
                </c:pt>
                <c:pt idx="2">
                  <c:v>3</c:v>
                </c:pt>
                <c:pt idx="4">
                  <c:v>1</c:v>
                </c:pt>
                <c:pt idx="6">
                  <c:v>1</c:v>
                </c:pt>
              </c:numCache>
            </c:numRef>
          </c:val>
          <c:extLst>
            <c:ext xmlns:c16="http://schemas.microsoft.com/office/drawing/2014/chart" uri="{C3380CC4-5D6E-409C-BE32-E72D297353CC}">
              <c16:uniqueId val="{00000001-55CA-43EA-8C8E-6316D40E3724}"/>
            </c:ext>
          </c:extLst>
        </c:ser>
        <c:ser>
          <c:idx val="2"/>
          <c:order val="2"/>
          <c:tx>
            <c:strRef>
              <c:f>Example!$B$45</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Example!$D$41:$K$41</c:f>
              <c:strCache>
                <c:ptCount val="7"/>
                <c:pt idx="0">
                  <c:v>All PIs</c:v>
                </c:pt>
                <c:pt idx="2">
                  <c:v>Principle 1</c:v>
                </c:pt>
                <c:pt idx="4">
                  <c:v>Principle 2</c:v>
                </c:pt>
                <c:pt idx="6">
                  <c:v>Principle 3</c:v>
                </c:pt>
              </c:strCache>
            </c:strRef>
          </c:cat>
          <c:val>
            <c:numRef>
              <c:f>Example!$D$45:$K$45</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2-55CA-43EA-8C8E-6316D40E3724}"/>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General"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Draft scoring range overview - most recent scores</a:t>
            </a: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0"/>
          <c:order val="0"/>
          <c:tx>
            <c:strRef>
              <c:f>'BMT revisions FSR 22'!$B$43</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'BMT revisions FSR 22'!$D$41:$K$41</c:f>
              <c:strCache>
                <c:ptCount val="7"/>
                <c:pt idx="0">
                  <c:v>All PIs</c:v>
                </c:pt>
                <c:pt idx="2">
                  <c:v>Principle 1</c:v>
                </c:pt>
                <c:pt idx="4">
                  <c:v>Principle 2</c:v>
                </c:pt>
                <c:pt idx="6">
                  <c:v>Principle 3</c:v>
                </c:pt>
              </c:strCache>
            </c:strRef>
          </c:cat>
          <c:val>
            <c:numRef>
              <c:f>'BMT revisions FSR 22'!$D$43:$K$43</c:f>
              <c:numCache>
                <c:formatCode>General</c:formatCode>
                <c:ptCount val="8"/>
                <c:pt idx="0">
                  <c:v>5</c:v>
                </c:pt>
                <c:pt idx="2">
                  <c:v>#N/A</c:v>
                </c:pt>
                <c:pt idx="4">
                  <c:v>2</c:v>
                </c:pt>
                <c:pt idx="6">
                  <c:v>3</c:v>
                </c:pt>
              </c:numCache>
            </c:numRef>
          </c:val>
          <c:extLst>
            <c:ext xmlns:c16="http://schemas.microsoft.com/office/drawing/2014/chart" uri="{C3380CC4-5D6E-409C-BE32-E72D297353CC}">
              <c16:uniqueId val="{00000000-3671-4C41-B343-1C1F15176220}"/>
            </c:ext>
          </c:extLst>
        </c:ser>
        <c:ser>
          <c:idx val="1"/>
          <c:order val="1"/>
          <c:tx>
            <c:strRef>
              <c:f>'BMT revisions FSR 22'!$B$44</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'BMT revisions FSR 22'!$D$41:$K$41</c:f>
              <c:strCache>
                <c:ptCount val="7"/>
                <c:pt idx="0">
                  <c:v>All PIs</c:v>
                </c:pt>
                <c:pt idx="2">
                  <c:v>Principle 1</c:v>
                </c:pt>
                <c:pt idx="4">
                  <c:v>Principle 2</c:v>
                </c:pt>
                <c:pt idx="6">
                  <c:v>Principle 3</c:v>
                </c:pt>
              </c:strCache>
            </c:strRef>
          </c:cat>
          <c:val>
            <c:numRef>
              <c:f>'BMT revisions FSR 22'!$D$44:$K$44</c:f>
              <c:numCache>
                <c:formatCode>General</c:formatCode>
                <c:ptCount val="8"/>
                <c:pt idx="0">
                  <c:v>13</c:v>
                </c:pt>
                <c:pt idx="2">
                  <c:v>2</c:v>
                </c:pt>
                <c:pt idx="4">
                  <c:v>8</c:v>
                </c:pt>
                <c:pt idx="6">
                  <c:v>3</c:v>
                </c:pt>
              </c:numCache>
            </c:numRef>
          </c:val>
          <c:extLst>
            <c:ext xmlns:c16="http://schemas.microsoft.com/office/drawing/2014/chart" uri="{C3380CC4-5D6E-409C-BE32-E72D297353CC}">
              <c16:uniqueId val="{00000001-3671-4C41-B343-1C1F15176220}"/>
            </c:ext>
          </c:extLst>
        </c:ser>
        <c:ser>
          <c:idx val="2"/>
          <c:order val="2"/>
          <c:tx>
            <c:strRef>
              <c:f>'BMT revisions FSR 22'!$B$45</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'BMT revisions FSR 22'!$D$41:$K$41</c:f>
              <c:strCache>
                <c:ptCount val="7"/>
                <c:pt idx="0">
                  <c:v>All PIs</c:v>
                </c:pt>
                <c:pt idx="2">
                  <c:v>Principle 1</c:v>
                </c:pt>
                <c:pt idx="4">
                  <c:v>Principle 2</c:v>
                </c:pt>
                <c:pt idx="6">
                  <c:v>Principle 3</c:v>
                </c:pt>
              </c:strCache>
            </c:strRef>
          </c:cat>
          <c:val>
            <c:numRef>
              <c:f>'BMT revisions FSR 22'!$D$45:$K$45</c:f>
              <c:numCache>
                <c:formatCode>General</c:formatCode>
                <c:ptCount val="8"/>
                <c:pt idx="0">
                  <c:v>7</c:v>
                </c:pt>
                <c:pt idx="2">
                  <c:v>4</c:v>
                </c:pt>
                <c:pt idx="4">
                  <c:v>2</c:v>
                </c:pt>
                <c:pt idx="6">
                  <c:v>1</c:v>
                </c:pt>
              </c:numCache>
            </c:numRef>
          </c:val>
          <c:extLst>
            <c:ext xmlns:c16="http://schemas.microsoft.com/office/drawing/2014/chart" uri="{C3380CC4-5D6E-409C-BE32-E72D297353CC}">
              <c16:uniqueId val="{00000002-3671-4C41-B343-1C1F15176220}"/>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General"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a:solidFill>
                  <a:schemeClr val="accent6"/>
                </a:solidFill>
              </a:rPr>
              <a:t>BMT Progress</a:t>
            </a:r>
            <a:r>
              <a:rPr lang="en-GB" baseline="0">
                <a:solidFill>
                  <a:schemeClr val="accent6"/>
                </a:solidFill>
              </a:rPr>
              <a:t> Tracker</a:t>
            </a:r>
            <a:endParaRPr lang="en-GB">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'1. BMT UoA 1 '!$P$85</c:f>
              <c:strCache>
                <c:ptCount val="1"/>
                <c:pt idx="0">
                  <c:v>Expected Overall</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EB8-4574-B8B1-E21A70A4E3DA}"/>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B8-4574-B8B1-E21A70A4E3DA}"/>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EB8-4574-B8B1-E21A70A4E3DA}"/>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B8-4574-B8B1-E21A70A4E3DA}"/>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 '!$O$86:$O$91</c:f>
              <c:strCache>
                <c:ptCount val="6"/>
                <c:pt idx="0">
                  <c:v>Year 0</c:v>
                </c:pt>
                <c:pt idx="1">
                  <c:v>Year 1</c:v>
                </c:pt>
                <c:pt idx="2">
                  <c:v>Year 2</c:v>
                </c:pt>
                <c:pt idx="3">
                  <c:v>Year 3</c:v>
                </c:pt>
                <c:pt idx="4">
                  <c:v>Year 4</c:v>
                </c:pt>
                <c:pt idx="5">
                  <c:v>Year 5</c:v>
                </c:pt>
              </c:strCache>
            </c:strRef>
          </c:cat>
          <c:val>
            <c:numRef>
              <c:f>'1. BMT UoA 1 '!$P$86:$P$91</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1EB8-4574-B8B1-E21A70A4E3DA}"/>
            </c:ext>
          </c:extLst>
        </c:ser>
        <c:ser>
          <c:idx val="1"/>
          <c:order val="1"/>
          <c:tx>
            <c:strRef>
              <c:f>'1. BMT UoA 1 '!$Q$85</c:f>
              <c:strCache>
                <c:ptCount val="1"/>
                <c:pt idx="0">
                  <c:v>Actual Overall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B8-4574-B8B1-E21A70A4E3DA}"/>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 '!$O$86:$O$91</c:f>
              <c:strCache>
                <c:ptCount val="6"/>
                <c:pt idx="0">
                  <c:v>Year 0</c:v>
                </c:pt>
                <c:pt idx="1">
                  <c:v>Year 1</c:v>
                </c:pt>
                <c:pt idx="2">
                  <c:v>Year 2</c:v>
                </c:pt>
                <c:pt idx="3">
                  <c:v>Year 3</c:v>
                </c:pt>
                <c:pt idx="4">
                  <c:v>Year 4</c:v>
                </c:pt>
                <c:pt idx="5">
                  <c:v>Year 5</c:v>
                </c:pt>
              </c:strCache>
            </c:strRef>
          </c:cat>
          <c:val>
            <c:numRef>
              <c:f>'1. BMT UoA 1 '!$Q$86:$Q$91</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1EB8-4574-B8B1-E21A70A4E3DA}"/>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Draft scoring range overview - most recent scores</a:t>
            </a: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0"/>
          <c:order val="0"/>
          <c:tx>
            <c:strRef>
              <c:f>'1. BMT UoA 1 '!$B$43</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 '!$D$41:$K$41</c:f>
              <c:strCache>
                <c:ptCount val="7"/>
                <c:pt idx="0">
                  <c:v>All PIs</c:v>
                </c:pt>
                <c:pt idx="2">
                  <c:v>Principle 1</c:v>
                </c:pt>
                <c:pt idx="4">
                  <c:v>Principle 2</c:v>
                </c:pt>
                <c:pt idx="6">
                  <c:v>Principle 3</c:v>
                </c:pt>
              </c:strCache>
            </c:strRef>
          </c:cat>
          <c:val>
            <c:numRef>
              <c:f>'1. BMT UoA 1 '!$D$43:$K$43</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0-2F9D-4652-9D41-1E820CEF52DE}"/>
            </c:ext>
          </c:extLst>
        </c:ser>
        <c:ser>
          <c:idx val="1"/>
          <c:order val="1"/>
          <c:tx>
            <c:strRef>
              <c:f>'1. BMT UoA 1 '!$B$44</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 '!$D$41:$K$41</c:f>
              <c:strCache>
                <c:ptCount val="7"/>
                <c:pt idx="0">
                  <c:v>All PIs</c:v>
                </c:pt>
                <c:pt idx="2">
                  <c:v>Principle 1</c:v>
                </c:pt>
                <c:pt idx="4">
                  <c:v>Principle 2</c:v>
                </c:pt>
                <c:pt idx="6">
                  <c:v>Principle 3</c:v>
                </c:pt>
              </c:strCache>
            </c:strRef>
          </c:cat>
          <c:val>
            <c:numRef>
              <c:f>'1. BMT UoA 1 '!$D$44:$K$44</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2F9D-4652-9D41-1E820CEF52DE}"/>
            </c:ext>
          </c:extLst>
        </c:ser>
        <c:ser>
          <c:idx val="2"/>
          <c:order val="2"/>
          <c:tx>
            <c:strRef>
              <c:f>'1. BMT UoA 1 '!$B$45</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 '!$D$41:$K$41</c:f>
              <c:strCache>
                <c:ptCount val="7"/>
                <c:pt idx="0">
                  <c:v>All PIs</c:v>
                </c:pt>
                <c:pt idx="2">
                  <c:v>Principle 1</c:v>
                </c:pt>
                <c:pt idx="4">
                  <c:v>Principle 2</c:v>
                </c:pt>
                <c:pt idx="6">
                  <c:v>Principle 3</c:v>
                </c:pt>
              </c:strCache>
            </c:strRef>
          </c:cat>
          <c:val>
            <c:numRef>
              <c:f>'1. BMT UoA 1 '!$D$45:$K$45</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2-2F9D-4652-9D41-1E820CEF52DE}"/>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0%"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a:solidFill>
                  <a:schemeClr val="accent6"/>
                </a:solidFill>
              </a:rPr>
              <a:t>BMT Progress</a:t>
            </a:r>
            <a:r>
              <a:rPr lang="en-GB" baseline="0">
                <a:solidFill>
                  <a:schemeClr val="accent6"/>
                </a:solidFill>
              </a:rPr>
              <a:t> Tracker</a:t>
            </a:r>
            <a:endParaRPr lang="en-GB">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'2. BMT UoA 2'!$P$85</c:f>
              <c:strCache>
                <c:ptCount val="1"/>
                <c:pt idx="0">
                  <c:v>Expected Overall</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CAE-43B8-85D3-76BD8BF47750}"/>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CAE-43B8-85D3-76BD8BF47750}"/>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CAE-43B8-85D3-76BD8BF47750}"/>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CAE-43B8-85D3-76BD8BF47750}"/>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BMT UoA 2'!$O$86:$O$91</c:f>
              <c:strCache>
                <c:ptCount val="6"/>
                <c:pt idx="0">
                  <c:v>Year 0</c:v>
                </c:pt>
                <c:pt idx="1">
                  <c:v>Year 1</c:v>
                </c:pt>
                <c:pt idx="2">
                  <c:v>Year 2</c:v>
                </c:pt>
                <c:pt idx="3">
                  <c:v>Year 3</c:v>
                </c:pt>
                <c:pt idx="4">
                  <c:v>Year 4</c:v>
                </c:pt>
                <c:pt idx="5">
                  <c:v>Year 5</c:v>
                </c:pt>
              </c:strCache>
            </c:strRef>
          </c:cat>
          <c:val>
            <c:numRef>
              <c:f>'2. BMT UoA 2'!$P$86:$P$91</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DCAE-43B8-85D3-76BD8BF47750}"/>
            </c:ext>
          </c:extLst>
        </c:ser>
        <c:ser>
          <c:idx val="1"/>
          <c:order val="1"/>
          <c:tx>
            <c:strRef>
              <c:f>'2. BMT UoA 2'!$Q$85</c:f>
              <c:strCache>
                <c:ptCount val="1"/>
                <c:pt idx="0">
                  <c:v>Actual Overall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CAE-43B8-85D3-76BD8BF47750}"/>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BMT UoA 2'!$O$86:$O$91</c:f>
              <c:strCache>
                <c:ptCount val="6"/>
                <c:pt idx="0">
                  <c:v>Year 0</c:v>
                </c:pt>
                <c:pt idx="1">
                  <c:v>Year 1</c:v>
                </c:pt>
                <c:pt idx="2">
                  <c:v>Year 2</c:v>
                </c:pt>
                <c:pt idx="3">
                  <c:v>Year 3</c:v>
                </c:pt>
                <c:pt idx="4">
                  <c:v>Year 4</c:v>
                </c:pt>
                <c:pt idx="5">
                  <c:v>Year 5</c:v>
                </c:pt>
              </c:strCache>
            </c:strRef>
          </c:cat>
          <c:val>
            <c:numRef>
              <c:f>'2. BMT UoA 2'!$Q$86:$Q$91</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DCAE-43B8-85D3-76BD8BF47750}"/>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Draft scoring range overview - most recent scores</a:t>
            </a: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0"/>
          <c:order val="0"/>
          <c:tx>
            <c:strRef>
              <c:f>'2. BMT UoA 2'!$B$43</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BMT UoA 2'!$D$41:$K$41</c:f>
              <c:strCache>
                <c:ptCount val="7"/>
                <c:pt idx="0">
                  <c:v>All PIs</c:v>
                </c:pt>
                <c:pt idx="2">
                  <c:v>Principle 1</c:v>
                </c:pt>
                <c:pt idx="4">
                  <c:v>Principle 2</c:v>
                </c:pt>
                <c:pt idx="6">
                  <c:v>Principle 3</c:v>
                </c:pt>
              </c:strCache>
            </c:strRef>
          </c:cat>
          <c:val>
            <c:numRef>
              <c:f>'2. BMT UoA 2'!$D$43:$K$43</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0-59C9-4F76-A5DA-E4B70599CF4A}"/>
            </c:ext>
          </c:extLst>
        </c:ser>
        <c:ser>
          <c:idx val="1"/>
          <c:order val="1"/>
          <c:tx>
            <c:strRef>
              <c:f>'2. BMT UoA 2'!$B$44</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BMT UoA 2'!$D$41:$K$41</c:f>
              <c:strCache>
                <c:ptCount val="7"/>
                <c:pt idx="0">
                  <c:v>All PIs</c:v>
                </c:pt>
                <c:pt idx="2">
                  <c:v>Principle 1</c:v>
                </c:pt>
                <c:pt idx="4">
                  <c:v>Principle 2</c:v>
                </c:pt>
                <c:pt idx="6">
                  <c:v>Principle 3</c:v>
                </c:pt>
              </c:strCache>
            </c:strRef>
          </c:cat>
          <c:val>
            <c:numRef>
              <c:f>'2. BMT UoA 2'!$D$44:$K$44</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59C9-4F76-A5DA-E4B70599CF4A}"/>
            </c:ext>
          </c:extLst>
        </c:ser>
        <c:ser>
          <c:idx val="2"/>
          <c:order val="2"/>
          <c:tx>
            <c:strRef>
              <c:f>'2. BMT UoA 2'!$B$45</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BMT UoA 2'!$D$41:$K$41</c:f>
              <c:strCache>
                <c:ptCount val="7"/>
                <c:pt idx="0">
                  <c:v>All PIs</c:v>
                </c:pt>
                <c:pt idx="2">
                  <c:v>Principle 1</c:v>
                </c:pt>
                <c:pt idx="4">
                  <c:v>Principle 2</c:v>
                </c:pt>
                <c:pt idx="6">
                  <c:v>Principle 3</c:v>
                </c:pt>
              </c:strCache>
            </c:strRef>
          </c:cat>
          <c:val>
            <c:numRef>
              <c:f>'2. BMT UoA 2'!$D$45:$K$45</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2-59C9-4F76-A5DA-E4B70599CF4A}"/>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General"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a:solidFill>
                  <a:schemeClr val="accent6"/>
                </a:solidFill>
              </a:rPr>
              <a:t>BMT Progress</a:t>
            </a:r>
            <a:r>
              <a:rPr lang="en-GB" baseline="0">
                <a:solidFill>
                  <a:schemeClr val="accent6"/>
                </a:solidFill>
              </a:rPr>
              <a:t> Tracker</a:t>
            </a:r>
            <a:endParaRPr lang="en-GB">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'3. BMT UoA 3'!$P$85</c:f>
              <c:strCache>
                <c:ptCount val="1"/>
                <c:pt idx="0">
                  <c:v>Expected Overall</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BC-462A-BAFC-0336E6757A42}"/>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DBC-462A-BAFC-0336E6757A42}"/>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DBC-462A-BAFC-0336E6757A42}"/>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DBC-462A-BAFC-0336E6757A4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 BMT UoA 3'!$O$86:$O$91</c:f>
              <c:strCache>
                <c:ptCount val="6"/>
                <c:pt idx="0">
                  <c:v>Year 0</c:v>
                </c:pt>
                <c:pt idx="1">
                  <c:v>Year 1</c:v>
                </c:pt>
                <c:pt idx="2">
                  <c:v>Year 2</c:v>
                </c:pt>
                <c:pt idx="3">
                  <c:v>Year 3</c:v>
                </c:pt>
                <c:pt idx="4">
                  <c:v>Year 4</c:v>
                </c:pt>
                <c:pt idx="5">
                  <c:v>Year 5</c:v>
                </c:pt>
              </c:strCache>
            </c:strRef>
          </c:cat>
          <c:val>
            <c:numRef>
              <c:f>'3. BMT UoA 3'!$P$86:$P$91</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BDBC-462A-BAFC-0336E6757A42}"/>
            </c:ext>
          </c:extLst>
        </c:ser>
        <c:ser>
          <c:idx val="1"/>
          <c:order val="1"/>
          <c:tx>
            <c:strRef>
              <c:f>'3. BMT UoA 3'!$Q$85</c:f>
              <c:strCache>
                <c:ptCount val="1"/>
                <c:pt idx="0">
                  <c:v>Actual Overall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DBC-462A-BAFC-0336E6757A42}"/>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 BMT UoA 3'!$O$86:$O$91</c:f>
              <c:strCache>
                <c:ptCount val="6"/>
                <c:pt idx="0">
                  <c:v>Year 0</c:v>
                </c:pt>
                <c:pt idx="1">
                  <c:v>Year 1</c:v>
                </c:pt>
                <c:pt idx="2">
                  <c:v>Year 2</c:v>
                </c:pt>
                <c:pt idx="3">
                  <c:v>Year 3</c:v>
                </c:pt>
                <c:pt idx="4">
                  <c:v>Year 4</c:v>
                </c:pt>
                <c:pt idx="5">
                  <c:v>Year 5</c:v>
                </c:pt>
              </c:strCache>
            </c:strRef>
          </c:cat>
          <c:val>
            <c:numRef>
              <c:f>'3. BMT UoA 3'!$Q$86:$Q$91</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BDBC-462A-BAFC-0336E6757A42}"/>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Draft scoring range overview - most recent scores</a:t>
            </a: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0"/>
          <c:order val="0"/>
          <c:tx>
            <c:strRef>
              <c:f>'3. BMT UoA 3'!$B$43</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 BMT UoA 3'!$D$41:$K$41</c:f>
              <c:strCache>
                <c:ptCount val="7"/>
                <c:pt idx="0">
                  <c:v>All PIs</c:v>
                </c:pt>
                <c:pt idx="2">
                  <c:v>Principle 1</c:v>
                </c:pt>
                <c:pt idx="4">
                  <c:v>Principle 2</c:v>
                </c:pt>
                <c:pt idx="6">
                  <c:v>Principle 3</c:v>
                </c:pt>
              </c:strCache>
            </c:strRef>
          </c:cat>
          <c:val>
            <c:numRef>
              <c:f>'3. BMT UoA 3'!$D$43:$K$43</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0-04C8-4BFF-955D-03E746DCF59F}"/>
            </c:ext>
          </c:extLst>
        </c:ser>
        <c:ser>
          <c:idx val="1"/>
          <c:order val="1"/>
          <c:tx>
            <c:strRef>
              <c:f>'3. BMT UoA 3'!$B$44</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 BMT UoA 3'!$D$41:$K$41</c:f>
              <c:strCache>
                <c:ptCount val="7"/>
                <c:pt idx="0">
                  <c:v>All PIs</c:v>
                </c:pt>
                <c:pt idx="2">
                  <c:v>Principle 1</c:v>
                </c:pt>
                <c:pt idx="4">
                  <c:v>Principle 2</c:v>
                </c:pt>
                <c:pt idx="6">
                  <c:v>Principle 3</c:v>
                </c:pt>
              </c:strCache>
            </c:strRef>
          </c:cat>
          <c:val>
            <c:numRef>
              <c:f>'3. BMT UoA 3'!$D$44:$K$44</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04C8-4BFF-955D-03E746DCF59F}"/>
            </c:ext>
          </c:extLst>
        </c:ser>
        <c:ser>
          <c:idx val="2"/>
          <c:order val="2"/>
          <c:tx>
            <c:strRef>
              <c:f>'3. BMT UoA 3'!$B$45</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 BMT UoA 3'!$D$41:$K$41</c:f>
              <c:strCache>
                <c:ptCount val="7"/>
                <c:pt idx="0">
                  <c:v>All PIs</c:v>
                </c:pt>
                <c:pt idx="2">
                  <c:v>Principle 1</c:v>
                </c:pt>
                <c:pt idx="4">
                  <c:v>Principle 2</c:v>
                </c:pt>
                <c:pt idx="6">
                  <c:v>Principle 3</c:v>
                </c:pt>
              </c:strCache>
            </c:strRef>
          </c:cat>
          <c:val>
            <c:numRef>
              <c:f>'3. BMT UoA 3'!$D$45:$K$45</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2-04C8-4BFF-955D-03E746DCF59F}"/>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General"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a:solidFill>
                  <a:schemeClr val="accent6"/>
                </a:solidFill>
              </a:rPr>
              <a:t>BMT Progress</a:t>
            </a:r>
            <a:r>
              <a:rPr lang="en-GB" baseline="0">
                <a:solidFill>
                  <a:schemeClr val="accent6"/>
                </a:solidFill>
              </a:rPr>
              <a:t> Tracker</a:t>
            </a:r>
            <a:endParaRPr lang="en-GB">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'4. BMT UoA 4'!$P$85</c:f>
              <c:strCache>
                <c:ptCount val="1"/>
                <c:pt idx="0">
                  <c:v>Expected Overall</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E0C-4891-906F-BC71520A6949}"/>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E0C-4891-906F-BC71520A6949}"/>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E0C-4891-906F-BC71520A6949}"/>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E0C-4891-906F-BC71520A6949}"/>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 BMT UoA 4'!$O$86:$O$91</c:f>
              <c:strCache>
                <c:ptCount val="6"/>
                <c:pt idx="0">
                  <c:v>Year 0</c:v>
                </c:pt>
                <c:pt idx="1">
                  <c:v>Year 1</c:v>
                </c:pt>
                <c:pt idx="2">
                  <c:v>Year 2</c:v>
                </c:pt>
                <c:pt idx="3">
                  <c:v>Year 3</c:v>
                </c:pt>
                <c:pt idx="4">
                  <c:v>Year 4</c:v>
                </c:pt>
                <c:pt idx="5">
                  <c:v>Year 5</c:v>
                </c:pt>
              </c:strCache>
            </c:strRef>
          </c:cat>
          <c:val>
            <c:numRef>
              <c:f>'4. BMT UoA 4'!$P$86:$P$91</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FE0C-4891-906F-BC71520A6949}"/>
            </c:ext>
          </c:extLst>
        </c:ser>
        <c:ser>
          <c:idx val="1"/>
          <c:order val="1"/>
          <c:tx>
            <c:strRef>
              <c:f>'4. BMT UoA 4'!$Q$85</c:f>
              <c:strCache>
                <c:ptCount val="1"/>
                <c:pt idx="0">
                  <c:v>Actual Overall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E0C-4891-906F-BC71520A6949}"/>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 BMT UoA 4'!$O$86:$O$91</c:f>
              <c:strCache>
                <c:ptCount val="6"/>
                <c:pt idx="0">
                  <c:v>Year 0</c:v>
                </c:pt>
                <c:pt idx="1">
                  <c:v>Year 1</c:v>
                </c:pt>
                <c:pt idx="2">
                  <c:v>Year 2</c:v>
                </c:pt>
                <c:pt idx="3">
                  <c:v>Year 3</c:v>
                </c:pt>
                <c:pt idx="4">
                  <c:v>Year 4</c:v>
                </c:pt>
                <c:pt idx="5">
                  <c:v>Year 5</c:v>
                </c:pt>
              </c:strCache>
            </c:strRef>
          </c:cat>
          <c:val>
            <c:numRef>
              <c:f>'4. BMT UoA 4'!$Q$86:$Q$91</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FE0C-4891-906F-BC71520A6949}"/>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editAs="oneCell">
    <xdr:from>
      <xdr:col>2</xdr:col>
      <xdr:colOff>293581</xdr:colOff>
      <xdr:row>8</xdr:row>
      <xdr:rowOff>174205</xdr:rowOff>
    </xdr:from>
    <xdr:to>
      <xdr:col>7</xdr:col>
      <xdr:colOff>479809</xdr:colOff>
      <xdr:row>20</xdr:row>
      <xdr:rowOff>172238</xdr:rowOff>
    </xdr:to>
    <xdr:pic>
      <xdr:nvPicPr>
        <xdr:cNvPr id="3" name="Picture 2">
          <a:extLst>
            <a:ext uri="{FF2B5EF4-FFF2-40B4-BE49-F238E27FC236}">
              <a16:creationId xmlns:a16="http://schemas.microsoft.com/office/drawing/2014/main" id="{1904BE98-8ED4-4836-8B81-6062EB66064F}"/>
            </a:ext>
          </a:extLst>
        </xdr:cNvPr>
        <xdr:cNvPicPr>
          <a:picLocks noChangeAspect="1"/>
        </xdr:cNvPicPr>
      </xdr:nvPicPr>
      <xdr:blipFill>
        <a:blip xmlns:r="http://schemas.openxmlformats.org/officeDocument/2006/relationships" r:embed="rId1"/>
        <a:stretch>
          <a:fillRect/>
        </a:stretch>
      </xdr:blipFill>
      <xdr:spPr>
        <a:xfrm>
          <a:off x="1196692" y="1839316"/>
          <a:ext cx="3438275" cy="27209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95969</xdr:colOff>
      <xdr:row>83</xdr:row>
      <xdr:rowOff>15546</xdr:rowOff>
    </xdr:from>
    <xdr:to>
      <xdr:col>11</xdr:col>
      <xdr:colOff>1</xdr:colOff>
      <xdr:row>105</xdr:row>
      <xdr:rowOff>172900</xdr:rowOff>
    </xdr:to>
    <xdr:graphicFrame macro="">
      <xdr:nvGraphicFramePr>
        <xdr:cNvPr id="2" name="Chart 1">
          <a:extLst>
            <a:ext uri="{FF2B5EF4-FFF2-40B4-BE49-F238E27FC236}">
              <a16:creationId xmlns:a16="http://schemas.microsoft.com/office/drawing/2014/main" id="{D7EB459E-507B-46E5-9748-107879E971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117785</xdr:rowOff>
    </xdr:from>
    <xdr:to>
      <xdr:col>11</xdr:col>
      <xdr:colOff>2903</xdr:colOff>
      <xdr:row>68</xdr:row>
      <xdr:rowOff>152400</xdr:rowOff>
    </xdr:to>
    <xdr:graphicFrame macro="">
      <xdr:nvGraphicFramePr>
        <xdr:cNvPr id="3" name="Chart 2">
          <a:extLst>
            <a:ext uri="{FF2B5EF4-FFF2-40B4-BE49-F238E27FC236}">
              <a16:creationId xmlns:a16="http://schemas.microsoft.com/office/drawing/2014/main" id="{F846D5EE-1BD8-4CF9-9622-49F0773CF385}"/>
            </a:ext>
            <a:ext uri="{147F2762-F138-4A5C-976F-8EAC2B608ADB}">
              <a16:predDERef xmlns:a16="http://schemas.microsoft.com/office/drawing/2014/main" pred="{D7EB459E-507B-46E5-9748-107879E971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155</xdr:row>
      <xdr:rowOff>0</xdr:rowOff>
    </xdr:from>
    <xdr:to>
      <xdr:col>10</xdr:col>
      <xdr:colOff>73818</xdr:colOff>
      <xdr:row>155</xdr:row>
      <xdr:rowOff>122996</xdr:rowOff>
    </xdr:to>
    <xdr:pic>
      <xdr:nvPicPr>
        <xdr:cNvPr id="4" name="Picture 3">
          <a:extLst>
            <a:ext uri="{FF2B5EF4-FFF2-40B4-BE49-F238E27FC236}">
              <a16:creationId xmlns:a16="http://schemas.microsoft.com/office/drawing/2014/main" id="{722873EB-5474-4191-B839-AE9EED2D82F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9360813"/>
          <a:ext cx="7227093" cy="122996"/>
        </a:xfrm>
        <a:prstGeom prst="rect">
          <a:avLst/>
        </a:prstGeom>
      </xdr:spPr>
    </xdr:pic>
    <xdr:clientData/>
  </xdr:twoCellAnchor>
  <xdr:twoCellAnchor editAs="oneCell">
    <xdr:from>
      <xdr:col>0</xdr:col>
      <xdr:colOff>0</xdr:colOff>
      <xdr:row>32</xdr:row>
      <xdr:rowOff>0</xdr:rowOff>
    </xdr:from>
    <xdr:to>
      <xdr:col>10</xdr:col>
      <xdr:colOff>73818</xdr:colOff>
      <xdr:row>32</xdr:row>
      <xdr:rowOff>122996</xdr:rowOff>
    </xdr:to>
    <xdr:pic>
      <xdr:nvPicPr>
        <xdr:cNvPr id="5" name="Picture 4">
          <a:extLst>
            <a:ext uri="{FF2B5EF4-FFF2-40B4-BE49-F238E27FC236}">
              <a16:creationId xmlns:a16="http://schemas.microsoft.com/office/drawing/2014/main" id="{7FE4039F-E9CF-4A6D-832B-529023B9B61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631656"/>
          <a:ext cx="7227093" cy="1229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95969</xdr:colOff>
      <xdr:row>83</xdr:row>
      <xdr:rowOff>15546</xdr:rowOff>
    </xdr:from>
    <xdr:to>
      <xdr:col>11</xdr:col>
      <xdr:colOff>1</xdr:colOff>
      <xdr:row>105</xdr:row>
      <xdr:rowOff>172900</xdr:rowOff>
    </xdr:to>
    <xdr:graphicFrame macro="">
      <xdr:nvGraphicFramePr>
        <xdr:cNvPr id="2" name="Chart 1">
          <a:extLst>
            <a:ext uri="{FF2B5EF4-FFF2-40B4-BE49-F238E27FC236}">
              <a16:creationId xmlns:a16="http://schemas.microsoft.com/office/drawing/2014/main" id="{4F997AB3-A845-4FC7-A087-34C2C917C5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117785</xdr:rowOff>
    </xdr:from>
    <xdr:to>
      <xdr:col>11</xdr:col>
      <xdr:colOff>2903</xdr:colOff>
      <xdr:row>68</xdr:row>
      <xdr:rowOff>152400</xdr:rowOff>
    </xdr:to>
    <xdr:graphicFrame macro="">
      <xdr:nvGraphicFramePr>
        <xdr:cNvPr id="3" name="Chart 2">
          <a:extLst>
            <a:ext uri="{FF2B5EF4-FFF2-40B4-BE49-F238E27FC236}">
              <a16:creationId xmlns:a16="http://schemas.microsoft.com/office/drawing/2014/main" id="{C68BAA57-65C5-461A-AD60-26B932EC1128}"/>
            </a:ext>
            <a:ext uri="{147F2762-F138-4A5C-976F-8EAC2B608ADB}">
              <a16:predDERef xmlns:a16="http://schemas.microsoft.com/office/drawing/2014/main" pred="{4F997AB3-A845-4FC7-A087-34C2C917C5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155</xdr:row>
      <xdr:rowOff>0</xdr:rowOff>
    </xdr:from>
    <xdr:to>
      <xdr:col>9</xdr:col>
      <xdr:colOff>706278</xdr:colOff>
      <xdr:row>155</xdr:row>
      <xdr:rowOff>133156</xdr:rowOff>
    </xdr:to>
    <xdr:pic>
      <xdr:nvPicPr>
        <xdr:cNvPr id="4" name="Picture 3">
          <a:extLst>
            <a:ext uri="{FF2B5EF4-FFF2-40B4-BE49-F238E27FC236}">
              <a16:creationId xmlns:a16="http://schemas.microsoft.com/office/drawing/2014/main" id="{3BCAFE11-924B-4B85-A374-819494AEFDEB}"/>
            </a:ext>
            <a:ext uri="{147F2762-F138-4A5C-976F-8EAC2B608ADB}">
              <a16:predDERef xmlns:a16="http://schemas.microsoft.com/office/drawing/2014/main" pred="{C68BAA57-65C5-461A-AD60-26B932EC112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9727525"/>
          <a:ext cx="7227093" cy="122996"/>
        </a:xfrm>
        <a:prstGeom prst="rect">
          <a:avLst/>
        </a:prstGeom>
      </xdr:spPr>
    </xdr:pic>
    <xdr:clientData/>
  </xdr:twoCellAnchor>
  <xdr:twoCellAnchor editAs="oneCell">
    <xdr:from>
      <xdr:col>0</xdr:col>
      <xdr:colOff>0</xdr:colOff>
      <xdr:row>32</xdr:row>
      <xdr:rowOff>0</xdr:rowOff>
    </xdr:from>
    <xdr:to>
      <xdr:col>9</xdr:col>
      <xdr:colOff>706278</xdr:colOff>
      <xdr:row>32</xdr:row>
      <xdr:rowOff>133156</xdr:rowOff>
    </xdr:to>
    <xdr:pic>
      <xdr:nvPicPr>
        <xdr:cNvPr id="5" name="Picture 4">
          <a:extLst>
            <a:ext uri="{FF2B5EF4-FFF2-40B4-BE49-F238E27FC236}">
              <a16:creationId xmlns:a16="http://schemas.microsoft.com/office/drawing/2014/main" id="{D8726AF5-4CF2-4B35-9622-CC2E6F08160F}"/>
            </a:ext>
            <a:ext uri="{147F2762-F138-4A5C-976F-8EAC2B608ADB}">
              <a16:predDERef xmlns:a16="http://schemas.microsoft.com/office/drawing/2014/main" pred="{3BCAFE11-924B-4B85-A374-819494AEFDE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753100"/>
          <a:ext cx="7227093" cy="1229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95969</xdr:colOff>
      <xdr:row>83</xdr:row>
      <xdr:rowOff>15546</xdr:rowOff>
    </xdr:from>
    <xdr:to>
      <xdr:col>11</xdr:col>
      <xdr:colOff>1</xdr:colOff>
      <xdr:row>105</xdr:row>
      <xdr:rowOff>172900</xdr:rowOff>
    </xdr:to>
    <xdr:graphicFrame macro="">
      <xdr:nvGraphicFramePr>
        <xdr:cNvPr id="2" name="Chart 1">
          <a:extLst>
            <a:ext uri="{FF2B5EF4-FFF2-40B4-BE49-F238E27FC236}">
              <a16:creationId xmlns:a16="http://schemas.microsoft.com/office/drawing/2014/main" id="{48C67E50-3C5E-45FD-A28D-81423BFF3A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117785</xdr:rowOff>
    </xdr:from>
    <xdr:to>
      <xdr:col>11</xdr:col>
      <xdr:colOff>2903</xdr:colOff>
      <xdr:row>68</xdr:row>
      <xdr:rowOff>152400</xdr:rowOff>
    </xdr:to>
    <xdr:graphicFrame macro="">
      <xdr:nvGraphicFramePr>
        <xdr:cNvPr id="3" name="Chart 2">
          <a:extLst>
            <a:ext uri="{FF2B5EF4-FFF2-40B4-BE49-F238E27FC236}">
              <a16:creationId xmlns:a16="http://schemas.microsoft.com/office/drawing/2014/main" id="{53319050-13DE-4748-BCD9-2BCD4452C33C}"/>
            </a:ext>
            <a:ext uri="{147F2762-F138-4A5C-976F-8EAC2B608ADB}">
              <a16:predDERef xmlns:a16="http://schemas.microsoft.com/office/drawing/2014/main" pred="{4F997AB3-A845-4FC7-A087-34C2C917C5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155</xdr:row>
      <xdr:rowOff>0</xdr:rowOff>
    </xdr:from>
    <xdr:to>
      <xdr:col>9</xdr:col>
      <xdr:colOff>702468</xdr:colOff>
      <xdr:row>155</xdr:row>
      <xdr:rowOff>129346</xdr:rowOff>
    </xdr:to>
    <xdr:pic>
      <xdr:nvPicPr>
        <xdr:cNvPr id="4" name="Picture 3">
          <a:extLst>
            <a:ext uri="{FF2B5EF4-FFF2-40B4-BE49-F238E27FC236}">
              <a16:creationId xmlns:a16="http://schemas.microsoft.com/office/drawing/2014/main" id="{EBC28B67-1716-40A3-A2CA-CEB4BB8712E7}"/>
            </a:ext>
            <a:ext uri="{147F2762-F138-4A5C-976F-8EAC2B608ADB}">
              <a16:predDERef xmlns:a16="http://schemas.microsoft.com/office/drawing/2014/main" pred="{C68BAA57-65C5-461A-AD60-26B932EC112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9215080"/>
          <a:ext cx="7469028" cy="122996"/>
        </a:xfrm>
        <a:prstGeom prst="rect">
          <a:avLst/>
        </a:prstGeom>
      </xdr:spPr>
    </xdr:pic>
    <xdr:clientData/>
  </xdr:twoCellAnchor>
  <xdr:twoCellAnchor editAs="oneCell">
    <xdr:from>
      <xdr:col>0</xdr:col>
      <xdr:colOff>0</xdr:colOff>
      <xdr:row>32</xdr:row>
      <xdr:rowOff>0</xdr:rowOff>
    </xdr:from>
    <xdr:to>
      <xdr:col>9</xdr:col>
      <xdr:colOff>702468</xdr:colOff>
      <xdr:row>32</xdr:row>
      <xdr:rowOff>129346</xdr:rowOff>
    </xdr:to>
    <xdr:pic>
      <xdr:nvPicPr>
        <xdr:cNvPr id="5" name="Picture 4">
          <a:extLst>
            <a:ext uri="{FF2B5EF4-FFF2-40B4-BE49-F238E27FC236}">
              <a16:creationId xmlns:a16="http://schemas.microsoft.com/office/drawing/2014/main" id="{F66AED30-14BC-4BC9-B620-DB819A0A465F}"/>
            </a:ext>
            <a:ext uri="{147F2762-F138-4A5C-976F-8EAC2B608ADB}">
              <a16:predDERef xmlns:a16="http://schemas.microsoft.com/office/drawing/2014/main" pred="{3BCAFE11-924B-4B85-A374-819494AEFDE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654040"/>
          <a:ext cx="7469028" cy="1229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95969</xdr:colOff>
      <xdr:row>83</xdr:row>
      <xdr:rowOff>15546</xdr:rowOff>
    </xdr:from>
    <xdr:to>
      <xdr:col>11</xdr:col>
      <xdr:colOff>1</xdr:colOff>
      <xdr:row>105</xdr:row>
      <xdr:rowOff>172900</xdr:rowOff>
    </xdr:to>
    <xdr:graphicFrame macro="">
      <xdr:nvGraphicFramePr>
        <xdr:cNvPr id="2" name="Chart 1">
          <a:extLst>
            <a:ext uri="{FF2B5EF4-FFF2-40B4-BE49-F238E27FC236}">
              <a16:creationId xmlns:a16="http://schemas.microsoft.com/office/drawing/2014/main" id="{FE2778B6-C8E0-42EA-9ABD-6963D29CA3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117785</xdr:rowOff>
    </xdr:from>
    <xdr:to>
      <xdr:col>11</xdr:col>
      <xdr:colOff>2903</xdr:colOff>
      <xdr:row>68</xdr:row>
      <xdr:rowOff>152400</xdr:rowOff>
    </xdr:to>
    <xdr:graphicFrame macro="">
      <xdr:nvGraphicFramePr>
        <xdr:cNvPr id="3" name="Chart 2">
          <a:extLst>
            <a:ext uri="{FF2B5EF4-FFF2-40B4-BE49-F238E27FC236}">
              <a16:creationId xmlns:a16="http://schemas.microsoft.com/office/drawing/2014/main" id="{1A863774-9E79-4740-9DE8-A95723AC4032}"/>
            </a:ext>
            <a:ext uri="{147F2762-F138-4A5C-976F-8EAC2B608ADB}">
              <a16:predDERef xmlns:a16="http://schemas.microsoft.com/office/drawing/2014/main" pred="{4F997AB3-A845-4FC7-A087-34C2C917C5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155</xdr:row>
      <xdr:rowOff>0</xdr:rowOff>
    </xdr:from>
    <xdr:to>
      <xdr:col>9</xdr:col>
      <xdr:colOff>702468</xdr:colOff>
      <xdr:row>155</xdr:row>
      <xdr:rowOff>129346</xdr:rowOff>
    </xdr:to>
    <xdr:pic>
      <xdr:nvPicPr>
        <xdr:cNvPr id="4" name="Picture 3">
          <a:extLst>
            <a:ext uri="{FF2B5EF4-FFF2-40B4-BE49-F238E27FC236}">
              <a16:creationId xmlns:a16="http://schemas.microsoft.com/office/drawing/2014/main" id="{CF4C52F7-7C00-4FAA-B30B-9CE0D17CC0F8}"/>
            </a:ext>
            <a:ext uri="{147F2762-F138-4A5C-976F-8EAC2B608ADB}">
              <a16:predDERef xmlns:a16="http://schemas.microsoft.com/office/drawing/2014/main" pred="{C68BAA57-65C5-461A-AD60-26B932EC112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9306520"/>
          <a:ext cx="7469028" cy="122996"/>
        </a:xfrm>
        <a:prstGeom prst="rect">
          <a:avLst/>
        </a:prstGeom>
      </xdr:spPr>
    </xdr:pic>
    <xdr:clientData/>
  </xdr:twoCellAnchor>
  <xdr:twoCellAnchor editAs="oneCell">
    <xdr:from>
      <xdr:col>0</xdr:col>
      <xdr:colOff>0</xdr:colOff>
      <xdr:row>32</xdr:row>
      <xdr:rowOff>0</xdr:rowOff>
    </xdr:from>
    <xdr:to>
      <xdr:col>9</xdr:col>
      <xdr:colOff>702468</xdr:colOff>
      <xdr:row>32</xdr:row>
      <xdr:rowOff>129346</xdr:rowOff>
    </xdr:to>
    <xdr:pic>
      <xdr:nvPicPr>
        <xdr:cNvPr id="5" name="Picture 4">
          <a:extLst>
            <a:ext uri="{FF2B5EF4-FFF2-40B4-BE49-F238E27FC236}">
              <a16:creationId xmlns:a16="http://schemas.microsoft.com/office/drawing/2014/main" id="{1AF01ACD-2860-46C5-A778-2AED48D4E83C}"/>
            </a:ext>
            <a:ext uri="{147F2762-F138-4A5C-976F-8EAC2B608ADB}">
              <a16:predDERef xmlns:a16="http://schemas.microsoft.com/office/drawing/2014/main" pred="{3BCAFE11-924B-4B85-A374-819494AEFDE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669280"/>
          <a:ext cx="7469028" cy="12299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95969</xdr:colOff>
      <xdr:row>83</xdr:row>
      <xdr:rowOff>15546</xdr:rowOff>
    </xdr:from>
    <xdr:to>
      <xdr:col>11</xdr:col>
      <xdr:colOff>1</xdr:colOff>
      <xdr:row>105</xdr:row>
      <xdr:rowOff>172900</xdr:rowOff>
    </xdr:to>
    <xdr:graphicFrame macro="">
      <xdr:nvGraphicFramePr>
        <xdr:cNvPr id="2" name="Chart 1">
          <a:extLst>
            <a:ext uri="{FF2B5EF4-FFF2-40B4-BE49-F238E27FC236}">
              <a16:creationId xmlns:a16="http://schemas.microsoft.com/office/drawing/2014/main" id="{CE8F8FD6-715E-4A86-BAC0-DAC4DBEACC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117785</xdr:rowOff>
    </xdr:from>
    <xdr:to>
      <xdr:col>11</xdr:col>
      <xdr:colOff>2903</xdr:colOff>
      <xdr:row>68</xdr:row>
      <xdr:rowOff>152400</xdr:rowOff>
    </xdr:to>
    <xdr:graphicFrame macro="">
      <xdr:nvGraphicFramePr>
        <xdr:cNvPr id="3" name="Chart 2">
          <a:extLst>
            <a:ext uri="{FF2B5EF4-FFF2-40B4-BE49-F238E27FC236}">
              <a16:creationId xmlns:a16="http://schemas.microsoft.com/office/drawing/2014/main" id="{6F8D7D5E-F7E4-4A82-9B46-5F23CA17BFC2}"/>
            </a:ext>
            <a:ext uri="{147F2762-F138-4A5C-976F-8EAC2B608ADB}">
              <a16:predDERef xmlns:a16="http://schemas.microsoft.com/office/drawing/2014/main" pred="{4F997AB3-A845-4FC7-A087-34C2C917C5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155</xdr:row>
      <xdr:rowOff>0</xdr:rowOff>
    </xdr:from>
    <xdr:to>
      <xdr:col>9</xdr:col>
      <xdr:colOff>702468</xdr:colOff>
      <xdr:row>155</xdr:row>
      <xdr:rowOff>129346</xdr:rowOff>
    </xdr:to>
    <xdr:pic>
      <xdr:nvPicPr>
        <xdr:cNvPr id="4" name="Picture 3">
          <a:extLst>
            <a:ext uri="{FF2B5EF4-FFF2-40B4-BE49-F238E27FC236}">
              <a16:creationId xmlns:a16="http://schemas.microsoft.com/office/drawing/2014/main" id="{E00BD68D-80A9-41CD-ACBB-6630B2965084}"/>
            </a:ext>
            <a:ext uri="{147F2762-F138-4A5C-976F-8EAC2B608ADB}">
              <a16:predDERef xmlns:a16="http://schemas.microsoft.com/office/drawing/2014/main" pred="{C68BAA57-65C5-461A-AD60-26B932EC112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9306520"/>
          <a:ext cx="7469028" cy="122996"/>
        </a:xfrm>
        <a:prstGeom prst="rect">
          <a:avLst/>
        </a:prstGeom>
      </xdr:spPr>
    </xdr:pic>
    <xdr:clientData/>
  </xdr:twoCellAnchor>
  <xdr:twoCellAnchor editAs="oneCell">
    <xdr:from>
      <xdr:col>0</xdr:col>
      <xdr:colOff>0</xdr:colOff>
      <xdr:row>32</xdr:row>
      <xdr:rowOff>0</xdr:rowOff>
    </xdr:from>
    <xdr:to>
      <xdr:col>9</xdr:col>
      <xdr:colOff>702468</xdr:colOff>
      <xdr:row>32</xdr:row>
      <xdr:rowOff>129346</xdr:rowOff>
    </xdr:to>
    <xdr:pic>
      <xdr:nvPicPr>
        <xdr:cNvPr id="5" name="Picture 4">
          <a:extLst>
            <a:ext uri="{FF2B5EF4-FFF2-40B4-BE49-F238E27FC236}">
              <a16:creationId xmlns:a16="http://schemas.microsoft.com/office/drawing/2014/main" id="{4D93C3F2-61B1-4D40-AF47-BBB1BA4D669F}"/>
            </a:ext>
            <a:ext uri="{147F2762-F138-4A5C-976F-8EAC2B608ADB}">
              <a16:predDERef xmlns:a16="http://schemas.microsoft.com/office/drawing/2014/main" pred="{3BCAFE11-924B-4B85-A374-819494AEFDE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669280"/>
          <a:ext cx="7469028" cy="12299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95969</xdr:colOff>
      <xdr:row>83</xdr:row>
      <xdr:rowOff>15546</xdr:rowOff>
    </xdr:from>
    <xdr:to>
      <xdr:col>11</xdr:col>
      <xdr:colOff>1</xdr:colOff>
      <xdr:row>105</xdr:row>
      <xdr:rowOff>172900</xdr:rowOff>
    </xdr:to>
    <xdr:graphicFrame macro="">
      <xdr:nvGraphicFramePr>
        <xdr:cNvPr id="2" name="Chart 1">
          <a:extLst>
            <a:ext uri="{FF2B5EF4-FFF2-40B4-BE49-F238E27FC236}">
              <a16:creationId xmlns:a16="http://schemas.microsoft.com/office/drawing/2014/main" id="{E397F4B4-221C-4463-BE37-F36B4FCAF3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117785</xdr:rowOff>
    </xdr:from>
    <xdr:to>
      <xdr:col>11</xdr:col>
      <xdr:colOff>2903</xdr:colOff>
      <xdr:row>68</xdr:row>
      <xdr:rowOff>152400</xdr:rowOff>
    </xdr:to>
    <xdr:graphicFrame macro="">
      <xdr:nvGraphicFramePr>
        <xdr:cNvPr id="3" name="Chart 2">
          <a:extLst>
            <a:ext uri="{FF2B5EF4-FFF2-40B4-BE49-F238E27FC236}">
              <a16:creationId xmlns:a16="http://schemas.microsoft.com/office/drawing/2014/main" id="{98FEFCA5-D37C-4C77-8A38-EAF8502AA6F5}"/>
            </a:ext>
            <a:ext uri="{147F2762-F138-4A5C-976F-8EAC2B608ADB}">
              <a16:predDERef xmlns:a16="http://schemas.microsoft.com/office/drawing/2014/main" pred="{4F997AB3-A845-4FC7-A087-34C2C917C5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155</xdr:row>
      <xdr:rowOff>0</xdr:rowOff>
    </xdr:from>
    <xdr:to>
      <xdr:col>9</xdr:col>
      <xdr:colOff>702468</xdr:colOff>
      <xdr:row>155</xdr:row>
      <xdr:rowOff>129346</xdr:rowOff>
    </xdr:to>
    <xdr:pic>
      <xdr:nvPicPr>
        <xdr:cNvPr id="4" name="Picture 3">
          <a:extLst>
            <a:ext uri="{FF2B5EF4-FFF2-40B4-BE49-F238E27FC236}">
              <a16:creationId xmlns:a16="http://schemas.microsoft.com/office/drawing/2014/main" id="{845B9579-56B6-420B-8F1F-5666B198F8F2}"/>
            </a:ext>
            <a:ext uri="{147F2762-F138-4A5C-976F-8EAC2B608ADB}">
              <a16:predDERef xmlns:a16="http://schemas.microsoft.com/office/drawing/2014/main" pred="{C68BAA57-65C5-461A-AD60-26B932EC112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9306520"/>
          <a:ext cx="7469028" cy="122996"/>
        </a:xfrm>
        <a:prstGeom prst="rect">
          <a:avLst/>
        </a:prstGeom>
      </xdr:spPr>
    </xdr:pic>
    <xdr:clientData/>
  </xdr:twoCellAnchor>
  <xdr:twoCellAnchor editAs="oneCell">
    <xdr:from>
      <xdr:col>0</xdr:col>
      <xdr:colOff>0</xdr:colOff>
      <xdr:row>32</xdr:row>
      <xdr:rowOff>0</xdr:rowOff>
    </xdr:from>
    <xdr:to>
      <xdr:col>9</xdr:col>
      <xdr:colOff>702468</xdr:colOff>
      <xdr:row>32</xdr:row>
      <xdr:rowOff>129346</xdr:rowOff>
    </xdr:to>
    <xdr:pic>
      <xdr:nvPicPr>
        <xdr:cNvPr id="5" name="Picture 4">
          <a:extLst>
            <a:ext uri="{FF2B5EF4-FFF2-40B4-BE49-F238E27FC236}">
              <a16:creationId xmlns:a16="http://schemas.microsoft.com/office/drawing/2014/main" id="{374A4976-4218-48CF-9771-816781222660}"/>
            </a:ext>
            <a:ext uri="{147F2762-F138-4A5C-976F-8EAC2B608ADB}">
              <a16:predDERef xmlns:a16="http://schemas.microsoft.com/office/drawing/2014/main" pred="{3BCAFE11-924B-4B85-A374-819494AEFDE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669280"/>
          <a:ext cx="7469028" cy="12299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95969</xdr:colOff>
      <xdr:row>83</xdr:row>
      <xdr:rowOff>15546</xdr:rowOff>
    </xdr:from>
    <xdr:to>
      <xdr:col>11</xdr:col>
      <xdr:colOff>1</xdr:colOff>
      <xdr:row>105</xdr:row>
      <xdr:rowOff>172900</xdr:rowOff>
    </xdr:to>
    <xdr:graphicFrame macro="">
      <xdr:nvGraphicFramePr>
        <xdr:cNvPr id="2" name="Chart 1">
          <a:extLst>
            <a:ext uri="{FF2B5EF4-FFF2-40B4-BE49-F238E27FC236}">
              <a16:creationId xmlns:a16="http://schemas.microsoft.com/office/drawing/2014/main" id="{D4B60B00-6198-44B5-89FD-9FA4AEC493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117785</xdr:rowOff>
    </xdr:from>
    <xdr:to>
      <xdr:col>11</xdr:col>
      <xdr:colOff>2903</xdr:colOff>
      <xdr:row>68</xdr:row>
      <xdr:rowOff>152400</xdr:rowOff>
    </xdr:to>
    <xdr:graphicFrame macro="">
      <xdr:nvGraphicFramePr>
        <xdr:cNvPr id="3" name="Chart 2">
          <a:extLst>
            <a:ext uri="{FF2B5EF4-FFF2-40B4-BE49-F238E27FC236}">
              <a16:creationId xmlns:a16="http://schemas.microsoft.com/office/drawing/2014/main" id="{3CD3CFF7-8159-4D94-97FD-B156FD5BBAA8}"/>
            </a:ext>
            <a:ext uri="{147F2762-F138-4A5C-976F-8EAC2B608ADB}">
              <a16:predDERef xmlns:a16="http://schemas.microsoft.com/office/drawing/2014/main" pred="{4F997AB3-A845-4FC7-A087-34C2C917C5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155</xdr:row>
      <xdr:rowOff>0</xdr:rowOff>
    </xdr:from>
    <xdr:to>
      <xdr:col>9</xdr:col>
      <xdr:colOff>702468</xdr:colOff>
      <xdr:row>155</xdr:row>
      <xdr:rowOff>129346</xdr:rowOff>
    </xdr:to>
    <xdr:pic>
      <xdr:nvPicPr>
        <xdr:cNvPr id="4" name="Picture 3">
          <a:extLst>
            <a:ext uri="{FF2B5EF4-FFF2-40B4-BE49-F238E27FC236}">
              <a16:creationId xmlns:a16="http://schemas.microsoft.com/office/drawing/2014/main" id="{9140B53C-7ABC-4667-8BBE-3E88E16F8501}"/>
            </a:ext>
            <a:ext uri="{147F2762-F138-4A5C-976F-8EAC2B608ADB}">
              <a16:predDERef xmlns:a16="http://schemas.microsoft.com/office/drawing/2014/main" pred="{C68BAA57-65C5-461A-AD60-26B932EC112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9306520"/>
          <a:ext cx="7469028" cy="122996"/>
        </a:xfrm>
        <a:prstGeom prst="rect">
          <a:avLst/>
        </a:prstGeom>
      </xdr:spPr>
    </xdr:pic>
    <xdr:clientData/>
  </xdr:twoCellAnchor>
  <xdr:twoCellAnchor editAs="oneCell">
    <xdr:from>
      <xdr:col>0</xdr:col>
      <xdr:colOff>0</xdr:colOff>
      <xdr:row>32</xdr:row>
      <xdr:rowOff>0</xdr:rowOff>
    </xdr:from>
    <xdr:to>
      <xdr:col>9</xdr:col>
      <xdr:colOff>702468</xdr:colOff>
      <xdr:row>32</xdr:row>
      <xdr:rowOff>129346</xdr:rowOff>
    </xdr:to>
    <xdr:pic>
      <xdr:nvPicPr>
        <xdr:cNvPr id="5" name="Picture 4">
          <a:extLst>
            <a:ext uri="{FF2B5EF4-FFF2-40B4-BE49-F238E27FC236}">
              <a16:creationId xmlns:a16="http://schemas.microsoft.com/office/drawing/2014/main" id="{60634097-AAE3-4D58-8172-88DED13E4CA2}"/>
            </a:ext>
            <a:ext uri="{147F2762-F138-4A5C-976F-8EAC2B608ADB}">
              <a16:predDERef xmlns:a16="http://schemas.microsoft.com/office/drawing/2014/main" pred="{3BCAFE11-924B-4B85-A374-819494AEFDE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669280"/>
          <a:ext cx="7469028" cy="12299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95969</xdr:colOff>
      <xdr:row>83</xdr:row>
      <xdr:rowOff>15546</xdr:rowOff>
    </xdr:from>
    <xdr:to>
      <xdr:col>11</xdr:col>
      <xdr:colOff>1</xdr:colOff>
      <xdr:row>105</xdr:row>
      <xdr:rowOff>172900</xdr:rowOff>
    </xdr:to>
    <xdr:graphicFrame macro="">
      <xdr:nvGraphicFramePr>
        <xdr:cNvPr id="2" name="Chart 1">
          <a:extLst>
            <a:ext uri="{FF2B5EF4-FFF2-40B4-BE49-F238E27FC236}">
              <a16:creationId xmlns:a16="http://schemas.microsoft.com/office/drawing/2014/main" id="{CA1362F6-0069-4FF6-AD42-91703F1EA7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117785</xdr:rowOff>
    </xdr:from>
    <xdr:to>
      <xdr:col>11</xdr:col>
      <xdr:colOff>2903</xdr:colOff>
      <xdr:row>68</xdr:row>
      <xdr:rowOff>152400</xdr:rowOff>
    </xdr:to>
    <xdr:graphicFrame macro="">
      <xdr:nvGraphicFramePr>
        <xdr:cNvPr id="3" name="Chart 2">
          <a:extLst>
            <a:ext uri="{FF2B5EF4-FFF2-40B4-BE49-F238E27FC236}">
              <a16:creationId xmlns:a16="http://schemas.microsoft.com/office/drawing/2014/main" id="{73138968-8335-4630-9B86-48FFC355D516}"/>
            </a:ext>
            <a:ext uri="{147F2762-F138-4A5C-976F-8EAC2B608ADB}">
              <a16:predDERef xmlns:a16="http://schemas.microsoft.com/office/drawing/2014/main" pred="{CA1362F6-0069-4FF6-AD42-91703F1EA7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155</xdr:row>
      <xdr:rowOff>0</xdr:rowOff>
    </xdr:from>
    <xdr:to>
      <xdr:col>9</xdr:col>
      <xdr:colOff>702468</xdr:colOff>
      <xdr:row>155</xdr:row>
      <xdr:rowOff>129346</xdr:rowOff>
    </xdr:to>
    <xdr:pic>
      <xdr:nvPicPr>
        <xdr:cNvPr id="4" name="Picture 3">
          <a:extLst>
            <a:ext uri="{FF2B5EF4-FFF2-40B4-BE49-F238E27FC236}">
              <a16:creationId xmlns:a16="http://schemas.microsoft.com/office/drawing/2014/main" id="{6E53B231-0D30-4D89-9DDD-747DB4F2D6AC}"/>
            </a:ext>
            <a:ext uri="{147F2762-F138-4A5C-976F-8EAC2B608ADB}">
              <a16:predDERef xmlns:a16="http://schemas.microsoft.com/office/drawing/2014/main" pred="{73138968-8335-4630-9B86-48FFC355D51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9727525"/>
          <a:ext cx="7227093" cy="122996"/>
        </a:xfrm>
        <a:prstGeom prst="rect">
          <a:avLst/>
        </a:prstGeom>
      </xdr:spPr>
    </xdr:pic>
    <xdr:clientData/>
  </xdr:twoCellAnchor>
  <xdr:twoCellAnchor editAs="oneCell">
    <xdr:from>
      <xdr:col>0</xdr:col>
      <xdr:colOff>0</xdr:colOff>
      <xdr:row>32</xdr:row>
      <xdr:rowOff>0</xdr:rowOff>
    </xdr:from>
    <xdr:to>
      <xdr:col>9</xdr:col>
      <xdr:colOff>702468</xdr:colOff>
      <xdr:row>32</xdr:row>
      <xdr:rowOff>129346</xdr:rowOff>
    </xdr:to>
    <xdr:pic>
      <xdr:nvPicPr>
        <xdr:cNvPr id="5" name="Picture 4">
          <a:extLst>
            <a:ext uri="{FF2B5EF4-FFF2-40B4-BE49-F238E27FC236}">
              <a16:creationId xmlns:a16="http://schemas.microsoft.com/office/drawing/2014/main" id="{A4260576-F5DC-4394-9E27-39C391818973}"/>
            </a:ext>
            <a:ext uri="{147F2762-F138-4A5C-976F-8EAC2B608ADB}">
              <a16:predDERef xmlns:a16="http://schemas.microsoft.com/office/drawing/2014/main" pred="{6E53B231-0D30-4D89-9DDD-747DB4F2D6A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753100"/>
          <a:ext cx="7227093" cy="1229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s.msc.org/wendy.banta/My%20Documents/For%20Ref/ORIGINAL_MSC%20CoC%20Single%20Site%20Checklist_v1.1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arinestewardshipcouncil.sharepoint.com/Users/wendy.banta/AppData/Local/Microsoft/Windows/Temporary%20Internet%20Files/Content.Outlook/ZM54JG0F/Copy%20of%20Default%20Checklist%20DRAFT%20FOR%20REVIEW%20-%20Frigoprim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eams.msc.org/wendy.banta/My%20Documents/For%20Ref/MSC_CoC_Group_Checklist_v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1.Data"/>
      <sheetName val="2.Data"/>
      <sheetName val="7.Data"/>
      <sheetName val="11.Data"/>
      <sheetName val="10.Data"/>
      <sheetName val="0. Front Sheet"/>
      <sheetName val="1. General"/>
      <sheetName val="2. Organization description"/>
      <sheetName val="3. Audit Attendance"/>
      <sheetName val="4. Scoping"/>
      <sheetName val="5. Questions"/>
      <sheetName val="5.Data"/>
      <sheetName val="6. Traceback template"/>
      <sheetName val="7. Input-Output template"/>
      <sheetName val="8. Supplier list"/>
      <sheetName val="9. Scope"/>
      <sheetName val="10. Surveillance Frequency"/>
      <sheetName val="10.Calculations"/>
      <sheetName val="LK"/>
      <sheetName val="11. Non Conformities"/>
      <sheetName val="12. Certification Decision"/>
      <sheetName val="Annex A Subcontractor Table"/>
      <sheetName val="Annex B - NC Previous Audit"/>
      <sheetName val="Annex C - MSC purchases non man"/>
      <sheetName val="ORIGINAL_MSC CoC Single Site C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0. Front Sheet"/>
      <sheetName val="1. Guidance to checklist"/>
      <sheetName val="2. General"/>
      <sheetName val="3. Site list for multi-site"/>
      <sheetName val="4. Organisation description"/>
      <sheetName val="5. Audit attendance"/>
      <sheetName val="6. Filtering questions"/>
      <sheetName val="7. Questions"/>
      <sheetName val="8.  Interviews"/>
      <sheetName val="9. Traceability test template"/>
      <sheetName val="10. Input-output template 1"/>
      <sheetName val="11. Input-output template 2"/>
      <sheetName val="12. Supplier list"/>
      <sheetName val="13. Scope"/>
      <sheetName val="14. Non-conformities"/>
      <sheetName val="15. Certification decision"/>
      <sheetName val="16. Additional information"/>
      <sheetName val="Annex A - Subcontractor table"/>
      <sheetName val="Annex B - Subcontractor visits"/>
      <sheetName val="Annex C - Previous NCs"/>
      <sheetName val="Annex D - Certified purchas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2.Data"/>
      <sheetName val="3.Data"/>
      <sheetName val="8.Data"/>
      <sheetName val="18.Data"/>
      <sheetName val="19.Data"/>
      <sheetName val="20.Data"/>
      <sheetName val="AnnexB.Data"/>
      <sheetName val="LK"/>
      <sheetName val="0. Front Sheet"/>
      <sheetName val="1. Guidance"/>
      <sheetName val="2. Group entity"/>
      <sheetName val="3. Group description"/>
      <sheetName val="4. Site list"/>
      <sheetName val="5. Audit attendance"/>
      <sheetName val="6. Eligibility for RRG"/>
      <sheetName val="7. Filtering questions"/>
      <sheetName val="8. Questions"/>
      <sheetName val="9. Traceback template"/>
      <sheetName val="10. Input-Output template 1"/>
      <sheetName val="10.Data"/>
      <sheetName val="11.Input-Output template 2"/>
      <sheetName val="12. Supplier list"/>
      <sheetName val="13.Scope"/>
      <sheetName val="13.Data"/>
      <sheetName val="14. Sampling plan"/>
      <sheetName val="14.Data"/>
      <sheetName val="LK2"/>
      <sheetName val="15. Sampling tables"/>
      <sheetName val="16. Sampling description"/>
      <sheetName val="17. Audit commentary"/>
      <sheetName val="18. Audit frequency"/>
      <sheetName val="19. Non-conformities"/>
      <sheetName val="20. Certification decision"/>
      <sheetName val="Annex A subcontractor Table"/>
      <sheetName val="AnnexA.Data"/>
      <sheetName val="Annex B NC from previous audit"/>
      <sheetName val="Annex C MSC purchases"/>
      <sheetName val="MSC_CoC_Group_Checklist_v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BAECA60-219C-4190-B461-C6BC086A091A}" name="List167834567910" displayName="List167834567910" ref="BE2:BF6" totalsRowShown="0" headerRowDxfId="108" dataDxfId="107">
  <autoFilter ref="BE2:BF6" xr:uid="{00000000-0009-0000-0100-000001000000}"/>
  <tableColumns count="2">
    <tableColumn id="1" xr3:uid="{134701B0-C2A8-4D36-BE86-3B7FE4335806}" name="Option" dataDxfId="106"/>
    <tableColumn id="2" xr3:uid="{3AEAA19C-415B-4AB8-BC5F-F5371E84ACB0}" name="Score" dataDxfId="10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D7FE4A1-42D2-4388-974A-79AB655408AC}" name="List1678345679102" displayName="List1678345679102" ref="BE2:BF6" totalsRowShown="0" headerRowDxfId="93" dataDxfId="92">
  <autoFilter ref="BE2:BF6" xr:uid="{00000000-0009-0000-0100-000001000000}"/>
  <tableColumns count="2">
    <tableColumn id="1" xr3:uid="{25B6083C-1B2E-486A-9E24-EFA40958E610}" name="Option" dataDxfId="91"/>
    <tableColumn id="2" xr3:uid="{CF5035CE-721E-4CDD-BBB9-B86FF45E8EFE}" name="Score" dataDxfId="9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330433B-CD13-4023-95BB-A7E48EE8C67D}" name="List16783456791024" displayName="List16783456791024" ref="BE2:BF6" totalsRowShown="0" headerRowDxfId="78" dataDxfId="77">
  <autoFilter ref="BE2:BF6" xr:uid="{00000000-0009-0000-0100-000001000000}"/>
  <tableColumns count="2">
    <tableColumn id="1" xr3:uid="{4014C83B-0FE0-4214-9342-0341FFEC3823}" name="Option" dataDxfId="76"/>
    <tableColumn id="2" xr3:uid="{99E5C1DF-2785-4F35-A6A2-ECED00DC8CCF}" name="Score" dataDxfId="7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5D408FC-5696-4555-8B67-6C3539E9E114}" name="List167834567910245" displayName="List167834567910245" ref="BE2:BF6" totalsRowShown="0" headerRowDxfId="63" dataDxfId="62">
  <autoFilter ref="BE2:BF6" xr:uid="{00000000-0009-0000-0100-000001000000}"/>
  <tableColumns count="2">
    <tableColumn id="1" xr3:uid="{88F14EFF-07F5-4474-A183-1CFC3976B4DF}" name="Option" dataDxfId="61"/>
    <tableColumn id="2" xr3:uid="{E9F0D8F4-4409-468B-9509-B430038FC4B4}" name="Score" dataDxfId="6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65B89DF-0E35-4617-A236-EBA5D45A119E}" name="List167834567910246" displayName="List167834567910246" ref="BE2:BF6" totalsRowShown="0" headerRowDxfId="48" dataDxfId="47">
  <autoFilter ref="BE2:BF6" xr:uid="{00000000-0009-0000-0100-000001000000}"/>
  <tableColumns count="2">
    <tableColumn id="1" xr3:uid="{AD23D28C-B649-452B-B6E4-DB6C39970DD6}" name="Option" dataDxfId="46"/>
    <tableColumn id="2" xr3:uid="{BE61CF67-A1A2-4F5D-BAFA-FEDC507FD8BD}" name="Score" dataDxfId="4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5F953CE-5AD4-4444-9FD7-539D1F3F0285}" name="List167834567910247" displayName="List167834567910247" ref="BE2:BF6" totalsRowShown="0" headerRowDxfId="33" dataDxfId="32">
  <autoFilter ref="BE2:BF6" xr:uid="{00000000-0009-0000-0100-000001000000}"/>
  <tableColumns count="2">
    <tableColumn id="1" xr3:uid="{28C26F75-2A72-4E65-BD47-C0CFD4FB363C}" name="Option" dataDxfId="31"/>
    <tableColumn id="2" xr3:uid="{45030241-FF98-443E-9F70-A97D125A7208}" name="Score" dataDxfId="3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B83FCFB-7D46-4805-AC24-B63D323E822E}" name="List1678345679102478" displayName="List1678345679102478" ref="BE2:BF6" totalsRowShown="0" headerRowDxfId="18" dataDxfId="17">
  <autoFilter ref="BE2:BF6" xr:uid="{00000000-0009-0000-0100-000001000000}"/>
  <tableColumns count="2">
    <tableColumn id="1" xr3:uid="{56636D94-E0B4-4071-9313-3215172BC04F}" name="Option" dataDxfId="16"/>
    <tableColumn id="2" xr3:uid="{C1654B88-C763-4285-BB47-FA8EE75181E3}" name="Score" dataDxfId="1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3E5B100-CEA7-432F-BE13-5C91C7AC5586}" name="List1678345679103" displayName="List1678345679103" ref="BE2:BF6" totalsRowShown="0" headerRowDxfId="3" dataDxfId="2">
  <autoFilter ref="BE2:BF6" xr:uid="{00000000-0009-0000-0100-000001000000}"/>
  <tableColumns count="2">
    <tableColumn id="1" xr3:uid="{2536BBE1-2174-4FE8-AB46-F245C7CED0EA}" name="Option" dataDxfId="1"/>
    <tableColumn id="2" xr3:uid="{BC8D9C2A-AA28-48F7-894B-D2C440F61D8E}" name="Score" dataDxfId="0"/>
  </tableColumns>
  <tableStyleInfo name="TableStyleMedium2" showFirstColumn="0" showLastColumn="0" showRowStripes="1" showColumnStripes="0"/>
</table>
</file>

<file path=xl/theme/theme1.xml><?xml version="1.0" encoding="utf-8"?>
<a:theme xmlns:a="http://schemas.openxmlformats.org/drawingml/2006/main" name="Theme1">
  <a:themeElements>
    <a:clrScheme name="Custom 9">
      <a:dk1>
        <a:sysClr val="windowText" lastClr="000000"/>
      </a:dk1>
      <a:lt1>
        <a:sysClr val="window" lastClr="FFFFFF"/>
      </a:lt1>
      <a:dk2>
        <a:srgbClr val="00A5CF"/>
      </a:dk2>
      <a:lt2>
        <a:srgbClr val="004382"/>
      </a:lt2>
      <a:accent1>
        <a:srgbClr val="009172"/>
      </a:accent1>
      <a:accent2>
        <a:srgbClr val="61A337"/>
      </a:accent2>
      <a:accent3>
        <a:srgbClr val="D46632"/>
      </a:accent3>
      <a:accent4>
        <a:srgbClr val="E57C29"/>
      </a:accent4>
      <a:accent5>
        <a:srgbClr val="EEB52D"/>
      </a:accent5>
      <a:accent6>
        <a:srgbClr val="4C4C4C"/>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fisheries@msc.org" TargetMode="External"/><Relationship Id="rId1" Type="http://schemas.openxmlformats.org/officeDocument/2006/relationships/hyperlink" Target="https://support.office.com/en-us/article/set-or-clear-a-print-area-on-a-worksheet-27048af8-a321-416d-ba1b-e99ae2182a7e"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E6DFE-7F42-4C5D-A774-DB04935E465D}">
  <dimension ref="A1:XEV63"/>
  <sheetViews>
    <sheetView showGridLines="0" tabSelected="1" zoomScale="90" zoomScaleNormal="90" zoomScaleSheetLayoutView="55" zoomScalePageLayoutView="55" workbookViewId="0">
      <selection activeCell="B25" sqref="B25:J25"/>
    </sheetView>
  </sheetViews>
  <sheetFormatPr defaultColWidth="0" defaultRowHeight="0" customHeight="1" zeroHeight="1"/>
  <cols>
    <col min="1" max="1" width="2.7109375" style="170" customWidth="1"/>
    <col min="2" max="2" width="10.7109375" style="170" customWidth="1"/>
    <col min="3" max="3" width="12.28515625" style="170" customWidth="1"/>
    <col min="4" max="4" width="10.28515625" style="170" customWidth="1"/>
    <col min="5" max="10" width="8.7109375" style="170" customWidth="1"/>
    <col min="11" max="11" width="4.7109375" style="170" customWidth="1"/>
    <col min="12" max="12" width="18.7109375" style="170" customWidth="1"/>
    <col min="13" max="13" width="19" style="170" customWidth="1"/>
    <col min="14" max="14" width="20.5703125" style="170" customWidth="1"/>
    <col min="15" max="15" width="4.7109375" style="169" customWidth="1"/>
    <col min="16" max="16" width="1.7109375" style="170" hidden="1" customWidth="1"/>
    <col min="17" max="17" width="1.5703125" style="170" hidden="1" customWidth="1"/>
    <col min="18" max="18" width="3.28515625" style="170" hidden="1" customWidth="1"/>
    <col min="19" max="16376" width="8.7109375" style="170" hidden="1"/>
    <col min="16377" max="16384" width="13.7109375" style="170" hidden="1"/>
  </cols>
  <sheetData>
    <row r="1" spans="2:15" ht="15" customHeight="1">
      <c r="O1" s="170"/>
    </row>
    <row r="2" spans="2:15" ht="15" customHeight="1" thickBot="1">
      <c r="B2" s="227" t="s">
        <v>0</v>
      </c>
      <c r="C2" s="228"/>
      <c r="D2" s="228"/>
      <c r="E2" s="228"/>
      <c r="F2" s="228"/>
      <c r="G2" s="228"/>
      <c r="H2" s="228"/>
      <c r="I2" s="228"/>
      <c r="J2" s="229"/>
      <c r="K2" s="171"/>
      <c r="L2" s="172"/>
      <c r="M2" s="172"/>
      <c r="N2" s="172"/>
    </row>
    <row r="3" spans="2:15" ht="15" customHeight="1">
      <c r="B3" s="230"/>
      <c r="C3" s="231"/>
      <c r="D3" s="231"/>
      <c r="E3" s="231"/>
      <c r="F3" s="231"/>
      <c r="G3" s="231"/>
      <c r="H3" s="231"/>
      <c r="I3" s="231"/>
      <c r="J3" s="232"/>
      <c r="K3" s="171"/>
      <c r="L3" s="219" t="s">
        <v>1</v>
      </c>
      <c r="M3" s="220"/>
      <c r="N3" s="166"/>
    </row>
    <row r="4" spans="2:15" ht="15" customHeight="1">
      <c r="B4" s="233" t="s">
        <v>2</v>
      </c>
      <c r="C4" s="373"/>
      <c r="D4" s="373"/>
      <c r="E4" s="373"/>
      <c r="F4" s="373"/>
      <c r="G4" s="373"/>
      <c r="H4" s="373"/>
      <c r="I4" s="373"/>
      <c r="J4" s="374"/>
      <c r="K4" s="191"/>
      <c r="L4" s="221" t="s">
        <v>3</v>
      </c>
      <c r="M4" s="222"/>
      <c r="N4" s="167"/>
    </row>
    <row r="5" spans="2:15" ht="36" customHeight="1">
      <c r="B5" s="375"/>
      <c r="C5" s="376"/>
      <c r="D5" s="376"/>
      <c r="E5" s="376"/>
      <c r="F5" s="376"/>
      <c r="G5" s="376"/>
      <c r="H5" s="376"/>
      <c r="I5" s="376"/>
      <c r="J5" s="377"/>
      <c r="K5" s="191"/>
      <c r="L5" s="225" t="s">
        <v>4</v>
      </c>
      <c r="M5" s="226"/>
      <c r="N5" s="167"/>
    </row>
    <row r="6" spans="2:15" ht="18" customHeight="1">
      <c r="B6" s="375"/>
      <c r="C6" s="376"/>
      <c r="D6" s="376"/>
      <c r="E6" s="376"/>
      <c r="F6" s="376"/>
      <c r="G6" s="376"/>
      <c r="H6" s="376"/>
      <c r="I6" s="376"/>
      <c r="J6" s="377"/>
      <c r="K6" s="191"/>
      <c r="L6" s="221" t="s">
        <v>5</v>
      </c>
      <c r="M6" s="222"/>
      <c r="N6" s="167"/>
    </row>
    <row r="7" spans="2:15" ht="18" customHeight="1">
      <c r="B7" s="375"/>
      <c r="C7" s="376"/>
      <c r="D7" s="376"/>
      <c r="E7" s="376"/>
      <c r="F7" s="376"/>
      <c r="G7" s="376"/>
      <c r="H7" s="376"/>
      <c r="I7" s="376"/>
      <c r="J7" s="377"/>
      <c r="K7" s="191"/>
      <c r="L7" s="221" t="s">
        <v>6</v>
      </c>
      <c r="M7" s="222"/>
      <c r="N7" s="167"/>
    </row>
    <row r="8" spans="2:15" ht="16.899999999999999" thickBot="1">
      <c r="B8" s="378"/>
      <c r="C8" s="379"/>
      <c r="D8" s="379"/>
      <c r="E8" s="379"/>
      <c r="F8" s="379"/>
      <c r="G8" s="379"/>
      <c r="H8" s="379"/>
      <c r="I8" s="379"/>
      <c r="J8" s="380"/>
      <c r="K8" s="191"/>
      <c r="L8" s="223" t="s">
        <v>7</v>
      </c>
      <c r="M8" s="224"/>
      <c r="N8" s="168"/>
    </row>
    <row r="9" spans="2:15" ht="14.45">
      <c r="B9" s="234"/>
      <c r="C9" s="235"/>
      <c r="D9" s="235"/>
      <c r="E9" s="235"/>
      <c r="F9" s="235"/>
      <c r="G9" s="235"/>
      <c r="H9" s="235"/>
      <c r="I9" s="235"/>
      <c r="J9" s="236"/>
      <c r="K9" s="191"/>
      <c r="L9" s="169"/>
      <c r="M9" s="191"/>
      <c r="N9" s="191"/>
    </row>
    <row r="10" spans="2:15" ht="17.649999999999999" customHeight="1">
      <c r="B10" s="237"/>
      <c r="C10" s="238"/>
      <c r="D10" s="238"/>
      <c r="E10" s="238"/>
      <c r="F10" s="238"/>
      <c r="G10" s="238"/>
      <c r="H10" s="238"/>
      <c r="I10" s="238"/>
      <c r="J10" s="239"/>
      <c r="K10" s="191"/>
      <c r="L10" s="215" t="s">
        <v>8</v>
      </c>
      <c r="M10" s="216"/>
      <c r="N10" s="144"/>
    </row>
    <row r="11" spans="2:15" ht="17.649999999999999" customHeight="1">
      <c r="B11" s="237"/>
      <c r="C11" s="238"/>
      <c r="D11" s="238"/>
      <c r="E11" s="238"/>
      <c r="F11" s="238"/>
      <c r="G11" s="238"/>
      <c r="H11" s="238"/>
      <c r="I11" s="238"/>
      <c r="J11" s="239"/>
      <c r="K11" s="191"/>
      <c r="L11" s="194" t="s">
        <v>9</v>
      </c>
      <c r="M11" s="194" t="s">
        <v>10</v>
      </c>
      <c r="N11" s="142" t="s">
        <v>11</v>
      </c>
    </row>
    <row r="12" spans="2:15" ht="18.600000000000001">
      <c r="B12" s="237"/>
      <c r="C12" s="238"/>
      <c r="D12" s="238"/>
      <c r="E12" s="238"/>
      <c r="F12" s="238"/>
      <c r="G12" s="238"/>
      <c r="H12" s="238"/>
      <c r="I12" s="238"/>
      <c r="J12" s="239"/>
      <c r="K12" s="191"/>
      <c r="L12" s="195"/>
      <c r="M12" s="196"/>
      <c r="N12" s="143"/>
    </row>
    <row r="13" spans="2:15" ht="14.45">
      <c r="B13" s="237"/>
      <c r="C13" s="238"/>
      <c r="D13" s="238"/>
      <c r="E13" s="238"/>
      <c r="F13" s="238"/>
      <c r="G13" s="238"/>
      <c r="H13" s="238"/>
      <c r="I13" s="238"/>
      <c r="J13" s="239"/>
      <c r="K13" s="191"/>
      <c r="L13" s="169"/>
      <c r="M13" s="169"/>
      <c r="N13" s="169"/>
    </row>
    <row r="14" spans="2:15" ht="18.600000000000001">
      <c r="B14" s="237"/>
      <c r="C14" s="238"/>
      <c r="D14" s="238"/>
      <c r="E14" s="238"/>
      <c r="F14" s="238"/>
      <c r="G14" s="238"/>
      <c r="H14" s="238"/>
      <c r="I14" s="238"/>
      <c r="J14" s="239"/>
      <c r="K14" s="191"/>
      <c r="L14" s="215" t="s">
        <v>12</v>
      </c>
      <c r="M14" s="216"/>
      <c r="N14" s="144"/>
    </row>
    <row r="15" spans="2:15" ht="18.399999999999999" customHeight="1">
      <c r="B15" s="237"/>
      <c r="C15" s="238"/>
      <c r="D15" s="238"/>
      <c r="E15" s="238"/>
      <c r="F15" s="238"/>
      <c r="G15" s="238"/>
      <c r="H15" s="238"/>
      <c r="I15" s="238"/>
      <c r="J15" s="239"/>
      <c r="K15" s="191"/>
      <c r="L15" s="194" t="s">
        <v>9</v>
      </c>
      <c r="M15" s="194" t="s">
        <v>10</v>
      </c>
      <c r="N15" s="142" t="s">
        <v>11</v>
      </c>
    </row>
    <row r="16" spans="2:15" ht="18.600000000000001">
      <c r="B16" s="237"/>
      <c r="C16" s="238"/>
      <c r="D16" s="238"/>
      <c r="E16" s="238"/>
      <c r="F16" s="238"/>
      <c r="G16" s="238"/>
      <c r="H16" s="238"/>
      <c r="I16" s="238"/>
      <c r="J16" s="239"/>
      <c r="K16" s="191"/>
      <c r="L16" s="195"/>
      <c r="M16" s="196"/>
      <c r="N16" s="143"/>
    </row>
    <row r="17" spans="2:14" ht="14.45">
      <c r="B17" s="237"/>
      <c r="C17" s="238"/>
      <c r="D17" s="238"/>
      <c r="E17" s="238"/>
      <c r="F17" s="238"/>
      <c r="G17" s="238"/>
      <c r="H17" s="238"/>
      <c r="I17" s="238"/>
      <c r="J17" s="239"/>
      <c r="K17" s="191"/>
      <c r="L17" s="169"/>
      <c r="M17" s="169"/>
      <c r="N17" s="169"/>
    </row>
    <row r="18" spans="2:14" ht="18.600000000000001">
      <c r="B18" s="237"/>
      <c r="C18" s="238"/>
      <c r="D18" s="238"/>
      <c r="E18" s="238"/>
      <c r="F18" s="238"/>
      <c r="G18" s="238"/>
      <c r="H18" s="238"/>
      <c r="I18" s="238"/>
      <c r="J18" s="239"/>
      <c r="K18" s="191"/>
      <c r="L18" s="215" t="s">
        <v>13</v>
      </c>
      <c r="M18" s="216"/>
      <c r="N18" s="144"/>
    </row>
    <row r="19" spans="2:14" ht="18.600000000000001">
      <c r="B19" s="237"/>
      <c r="C19" s="238"/>
      <c r="D19" s="238"/>
      <c r="E19" s="238"/>
      <c r="F19" s="238"/>
      <c r="G19" s="238"/>
      <c r="H19" s="238"/>
      <c r="I19" s="238"/>
      <c r="J19" s="239"/>
      <c r="K19" s="191"/>
      <c r="L19" s="194" t="s">
        <v>9</v>
      </c>
      <c r="M19" s="194" t="s">
        <v>10</v>
      </c>
      <c r="N19" s="142" t="s">
        <v>11</v>
      </c>
    </row>
    <row r="20" spans="2:14" ht="18.600000000000001">
      <c r="B20" s="237"/>
      <c r="C20" s="238"/>
      <c r="D20" s="238"/>
      <c r="E20" s="238"/>
      <c r="F20" s="238"/>
      <c r="G20" s="238"/>
      <c r="H20" s="238"/>
      <c r="I20" s="238"/>
      <c r="J20" s="239"/>
      <c r="K20" s="191"/>
      <c r="L20" s="195"/>
      <c r="M20" s="196"/>
      <c r="N20" s="143"/>
    </row>
    <row r="21" spans="2:14" ht="14.45">
      <c r="B21" s="237"/>
      <c r="C21" s="238"/>
      <c r="D21" s="238"/>
      <c r="E21" s="238"/>
      <c r="F21" s="238"/>
      <c r="G21" s="238"/>
      <c r="H21" s="238"/>
      <c r="I21" s="238"/>
      <c r="J21" s="239"/>
      <c r="K21" s="191"/>
      <c r="L21" s="169"/>
      <c r="M21" s="169"/>
      <c r="N21" s="169"/>
    </row>
    <row r="22" spans="2:14" ht="14.45">
      <c r="B22" s="240"/>
      <c r="C22" s="241"/>
      <c r="D22" s="241"/>
      <c r="E22" s="241"/>
      <c r="F22" s="241"/>
      <c r="G22" s="241"/>
      <c r="H22" s="241"/>
      <c r="I22" s="241"/>
      <c r="J22" s="242"/>
      <c r="K22" s="191"/>
      <c r="L22" s="191"/>
      <c r="M22" s="191"/>
      <c r="N22" s="191"/>
    </row>
    <row r="23" spans="2:14" ht="18" customHeight="1">
      <c r="B23" s="202" t="s">
        <v>14</v>
      </c>
      <c r="C23" s="381"/>
      <c r="D23" s="381"/>
      <c r="E23" s="381"/>
      <c r="F23" s="381"/>
      <c r="G23" s="381"/>
      <c r="H23" s="381"/>
      <c r="I23" s="381"/>
      <c r="J23" s="382"/>
      <c r="K23" s="169"/>
      <c r="L23" s="215" t="s">
        <v>15</v>
      </c>
      <c r="M23" s="216"/>
      <c r="N23" s="144"/>
    </row>
    <row r="24" spans="2:14" ht="18">
      <c r="B24" s="370" t="s">
        <v>16</v>
      </c>
      <c r="C24" s="383"/>
      <c r="D24" s="383"/>
      <c r="E24" s="383"/>
      <c r="F24" s="383"/>
      <c r="G24" s="383"/>
      <c r="H24" s="383"/>
      <c r="I24" s="383"/>
      <c r="J24" s="384"/>
      <c r="K24" s="192"/>
      <c r="L24" s="194" t="s">
        <v>9</v>
      </c>
      <c r="M24" s="194" t="s">
        <v>10</v>
      </c>
      <c r="N24" s="142" t="s">
        <v>11</v>
      </c>
    </row>
    <row r="25" spans="2:14" ht="18">
      <c r="B25" s="371" t="s">
        <v>17</v>
      </c>
      <c r="C25" s="385"/>
      <c r="D25" s="385"/>
      <c r="E25" s="385"/>
      <c r="F25" s="385"/>
      <c r="G25" s="385"/>
      <c r="H25" s="385"/>
      <c r="I25" s="385"/>
      <c r="J25" s="386"/>
      <c r="K25" s="193"/>
      <c r="L25" s="195"/>
      <c r="M25" s="196"/>
      <c r="N25" s="143"/>
    </row>
    <row r="26" spans="2:14" ht="14.25">
      <c r="B26" s="371" t="s">
        <v>18</v>
      </c>
      <c r="C26" s="387"/>
      <c r="D26" s="387"/>
      <c r="E26" s="387"/>
      <c r="F26" s="387"/>
      <c r="G26" s="387"/>
      <c r="H26" s="387"/>
      <c r="I26" s="387"/>
      <c r="J26" s="388"/>
      <c r="K26" s="173"/>
      <c r="L26" s="173"/>
      <c r="M26" s="173"/>
      <c r="N26" s="173"/>
    </row>
    <row r="27" spans="2:14" ht="14.25">
      <c r="B27" s="372" t="s">
        <v>19</v>
      </c>
      <c r="C27" s="389"/>
      <c r="D27" s="389"/>
      <c r="E27" s="389"/>
      <c r="F27" s="389"/>
      <c r="G27" s="389"/>
      <c r="H27" s="389"/>
      <c r="I27" s="389"/>
      <c r="J27" s="390"/>
      <c r="K27" s="174"/>
      <c r="L27" s="174"/>
      <c r="M27" s="174"/>
      <c r="N27" s="174"/>
    </row>
    <row r="28" spans="2:14" ht="18.600000000000001">
      <c r="B28" s="243" t="s">
        <v>20</v>
      </c>
      <c r="C28" s="244"/>
      <c r="D28" s="244"/>
      <c r="E28" s="244"/>
      <c r="F28" s="244"/>
      <c r="G28" s="244"/>
      <c r="H28" s="244"/>
      <c r="I28" s="244"/>
      <c r="J28" s="245"/>
      <c r="K28" s="175"/>
      <c r="L28" s="217" t="s">
        <v>21</v>
      </c>
      <c r="M28" s="218"/>
      <c r="N28" s="144"/>
    </row>
    <row r="29" spans="2:14" ht="15.4" customHeight="1">
      <c r="B29" s="176" t="s">
        <v>22</v>
      </c>
      <c r="C29" s="176" t="s">
        <v>23</v>
      </c>
      <c r="D29" s="246" t="s">
        <v>24</v>
      </c>
      <c r="E29" s="247"/>
      <c r="F29" s="247"/>
      <c r="G29" s="247"/>
      <c r="H29" s="247"/>
      <c r="I29" s="247"/>
      <c r="J29" s="247"/>
      <c r="K29" s="177"/>
      <c r="L29" s="194" t="s">
        <v>9</v>
      </c>
      <c r="M29" s="194" t="s">
        <v>10</v>
      </c>
      <c r="N29" s="142" t="s">
        <v>11</v>
      </c>
    </row>
    <row r="30" spans="2:14" ht="15.4" customHeight="1">
      <c r="B30" s="176" t="s">
        <v>25</v>
      </c>
      <c r="C30" s="176">
        <v>2013</v>
      </c>
      <c r="D30" s="260" t="s">
        <v>26</v>
      </c>
      <c r="E30" s="261"/>
      <c r="F30" s="261"/>
      <c r="G30" s="261"/>
      <c r="H30" s="261"/>
      <c r="I30" s="261"/>
      <c r="J30" s="262"/>
      <c r="K30" s="177"/>
      <c r="L30" s="195"/>
      <c r="M30" s="196"/>
      <c r="N30" s="143"/>
    </row>
    <row r="31" spans="2:14" ht="18.399999999999999" customHeight="1">
      <c r="B31" s="178" t="s">
        <v>27</v>
      </c>
      <c r="C31" s="176">
        <v>2014</v>
      </c>
      <c r="D31" s="391" t="s">
        <v>26</v>
      </c>
      <c r="E31" s="392"/>
      <c r="F31" s="392"/>
      <c r="G31" s="392"/>
      <c r="H31" s="392"/>
      <c r="I31" s="392"/>
      <c r="J31" s="393"/>
      <c r="K31" s="169"/>
      <c r="L31" s="169"/>
      <c r="M31" s="169"/>
      <c r="N31" s="169"/>
    </row>
    <row r="32" spans="2:14" ht="18.399999999999999" customHeight="1">
      <c r="B32" s="178" t="s">
        <v>28</v>
      </c>
      <c r="C32" s="176">
        <v>2015</v>
      </c>
      <c r="D32" s="391" t="s">
        <v>26</v>
      </c>
      <c r="E32" s="394"/>
      <c r="F32" s="394"/>
      <c r="G32" s="394"/>
      <c r="H32" s="394"/>
      <c r="I32" s="394"/>
      <c r="J32" s="395"/>
      <c r="K32" s="169"/>
      <c r="L32" s="215" t="s">
        <v>29</v>
      </c>
      <c r="M32" s="216"/>
      <c r="N32" s="144"/>
    </row>
    <row r="33" spans="2:14" ht="18.399999999999999" customHeight="1">
      <c r="B33" s="178" t="s">
        <v>30</v>
      </c>
      <c r="C33" s="179">
        <v>43708</v>
      </c>
      <c r="D33" s="391" t="s">
        <v>31</v>
      </c>
      <c r="E33" s="394"/>
      <c r="F33" s="394"/>
      <c r="G33" s="394"/>
      <c r="H33" s="394"/>
      <c r="I33" s="394"/>
      <c r="J33" s="395"/>
      <c r="K33" s="169"/>
      <c r="L33" s="194" t="s">
        <v>9</v>
      </c>
      <c r="M33" s="194" t="s">
        <v>10</v>
      </c>
      <c r="N33" s="142" t="s">
        <v>11</v>
      </c>
    </row>
    <row r="34" spans="2:14" ht="32.25" customHeight="1">
      <c r="B34" s="189" t="s">
        <v>32</v>
      </c>
      <c r="C34" s="214">
        <v>44343</v>
      </c>
      <c r="D34" s="248" t="s">
        <v>33</v>
      </c>
      <c r="E34" s="249"/>
      <c r="F34" s="249"/>
      <c r="G34" s="249"/>
      <c r="H34" s="249"/>
      <c r="I34" s="249"/>
      <c r="J34" s="250"/>
      <c r="K34" s="180"/>
      <c r="L34" s="195"/>
      <c r="M34" s="196"/>
      <c r="N34" s="143"/>
    </row>
    <row r="35" spans="2:14" ht="32.25" customHeight="1">
      <c r="B35" s="189" t="s">
        <v>34</v>
      </c>
      <c r="C35" s="214">
        <v>45047</v>
      </c>
      <c r="D35" s="248" t="s">
        <v>35</v>
      </c>
      <c r="E35" s="249"/>
      <c r="F35" s="249"/>
      <c r="G35" s="249"/>
      <c r="H35" s="249"/>
      <c r="I35" s="249"/>
      <c r="J35" s="250"/>
      <c r="K35" s="180"/>
      <c r="L35" s="184"/>
      <c r="M35" s="184"/>
      <c r="N35" s="184"/>
    </row>
    <row r="36" spans="2:14" ht="14.45">
      <c r="B36" s="181"/>
      <c r="C36" s="182"/>
      <c r="D36" s="182"/>
      <c r="E36" s="182"/>
      <c r="F36" s="182"/>
      <c r="G36" s="182"/>
      <c r="H36" s="182"/>
      <c r="I36" s="182"/>
      <c r="J36" s="183"/>
      <c r="K36" s="184"/>
      <c r="L36" s="184"/>
      <c r="M36" s="184"/>
      <c r="N36" s="184"/>
    </row>
    <row r="37" spans="2:14" ht="14.45">
      <c r="B37" s="185"/>
      <c r="C37" s="184"/>
      <c r="D37" s="184"/>
      <c r="E37" s="184"/>
      <c r="F37" s="184"/>
      <c r="G37" s="184"/>
      <c r="H37" s="184"/>
      <c r="I37" s="184"/>
      <c r="J37" s="186"/>
      <c r="K37" s="184"/>
      <c r="L37" s="184"/>
      <c r="M37" s="184"/>
      <c r="N37" s="184"/>
    </row>
    <row r="38" spans="2:14" ht="14.45">
      <c r="B38" s="185"/>
      <c r="C38" s="184"/>
      <c r="D38" s="184"/>
      <c r="E38" s="184"/>
      <c r="F38" s="184"/>
      <c r="G38" s="184"/>
      <c r="H38" s="184"/>
      <c r="I38" s="184"/>
      <c r="J38" s="186"/>
      <c r="K38" s="184"/>
      <c r="L38" s="184"/>
      <c r="M38" s="184"/>
      <c r="N38" s="184"/>
    </row>
    <row r="39" spans="2:14" ht="14.45">
      <c r="B39" s="185"/>
      <c r="C39" s="184"/>
      <c r="D39" s="184"/>
      <c r="E39" s="184"/>
      <c r="F39" s="184"/>
      <c r="G39" s="184"/>
      <c r="H39" s="184"/>
      <c r="I39" s="184"/>
      <c r="J39" s="186"/>
      <c r="K39" s="184"/>
      <c r="L39" s="184"/>
      <c r="M39" s="184"/>
      <c r="N39" s="184"/>
    </row>
    <row r="40" spans="2:14" ht="15" customHeight="1">
      <c r="B40" s="185"/>
      <c r="C40" s="184"/>
      <c r="D40" s="184"/>
      <c r="E40" s="184"/>
      <c r="F40" s="184"/>
      <c r="G40" s="184"/>
      <c r="H40" s="184"/>
      <c r="I40" s="184"/>
      <c r="J40" s="186"/>
      <c r="K40" s="184"/>
      <c r="L40" s="184"/>
      <c r="M40" s="184"/>
      <c r="N40" s="184"/>
    </row>
    <row r="41" spans="2:14" ht="14.45">
      <c r="B41" s="185"/>
      <c r="C41" s="184"/>
      <c r="D41" s="184"/>
      <c r="E41" s="187" t="s">
        <v>36</v>
      </c>
      <c r="F41" s="184"/>
      <c r="G41" s="184"/>
      <c r="H41" s="184"/>
      <c r="I41" s="184"/>
      <c r="J41" s="186"/>
      <c r="K41" s="184"/>
      <c r="L41" s="184"/>
      <c r="M41" s="184"/>
      <c r="N41" s="184"/>
    </row>
    <row r="42" spans="2:14" ht="14.45">
      <c r="B42" s="185"/>
      <c r="C42" s="184"/>
      <c r="D42" s="184"/>
      <c r="E42" s="184"/>
      <c r="F42" s="184"/>
      <c r="G42" s="184"/>
      <c r="H42" s="184"/>
      <c r="I42" s="184"/>
      <c r="J42" s="186"/>
      <c r="K42" s="184"/>
      <c r="L42" s="184"/>
      <c r="M42" s="184"/>
      <c r="N42" s="184"/>
    </row>
    <row r="43" spans="2:14" ht="14.45">
      <c r="B43" s="185"/>
      <c r="C43" s="184"/>
      <c r="D43" s="184"/>
      <c r="E43" s="184"/>
      <c r="F43" s="184"/>
      <c r="G43" s="184"/>
      <c r="H43" s="184"/>
      <c r="I43" s="184"/>
      <c r="J43" s="186"/>
      <c r="K43" s="184"/>
      <c r="L43" s="184"/>
      <c r="M43" s="184"/>
      <c r="N43" s="184"/>
    </row>
    <row r="44" spans="2:14" ht="14.45">
      <c r="B44" s="185"/>
      <c r="C44" s="184"/>
      <c r="D44" s="184"/>
      <c r="E44" s="184"/>
      <c r="F44" s="184"/>
      <c r="G44" s="184"/>
      <c r="H44" s="184"/>
      <c r="I44" s="184"/>
      <c r="J44" s="186"/>
      <c r="K44" s="184"/>
      <c r="L44" s="184"/>
      <c r="M44" s="184"/>
      <c r="N44" s="184"/>
    </row>
    <row r="45" spans="2:14" ht="14.45">
      <c r="B45" s="185"/>
      <c r="C45" s="184"/>
      <c r="D45" s="184"/>
      <c r="E45" s="184"/>
      <c r="F45" s="184"/>
      <c r="G45" s="184"/>
      <c r="H45" s="184"/>
      <c r="I45" s="184"/>
      <c r="J45" s="186"/>
      <c r="K45" s="184"/>
      <c r="L45" s="184"/>
      <c r="M45" s="184"/>
      <c r="N45" s="184"/>
    </row>
    <row r="46" spans="2:14" ht="14.25" customHeight="1">
      <c r="B46" s="185"/>
      <c r="C46" s="184"/>
      <c r="D46" s="184"/>
      <c r="E46" s="184"/>
      <c r="F46" s="184"/>
      <c r="G46" s="184"/>
      <c r="H46" s="184"/>
      <c r="I46" s="184"/>
      <c r="J46" s="186"/>
      <c r="K46" s="184"/>
      <c r="L46" s="184"/>
      <c r="M46" s="184"/>
      <c r="N46" s="184"/>
    </row>
    <row r="47" spans="2:14" ht="18" customHeight="1">
      <c r="B47" s="185"/>
      <c r="C47" s="184"/>
      <c r="D47" s="184"/>
      <c r="E47" s="184"/>
      <c r="F47" s="184"/>
      <c r="G47" s="184"/>
      <c r="H47" s="184"/>
      <c r="I47" s="184"/>
      <c r="J47" s="186"/>
      <c r="K47" s="184"/>
      <c r="L47" s="184"/>
      <c r="M47" s="184"/>
      <c r="N47" s="184"/>
    </row>
    <row r="48" spans="2:14" ht="14.45">
      <c r="B48" s="185"/>
      <c r="C48" s="184"/>
      <c r="D48" s="184"/>
      <c r="E48" s="184"/>
      <c r="F48" s="184"/>
      <c r="G48" s="184"/>
      <c r="H48" s="184"/>
      <c r="I48" s="184"/>
      <c r="J48" s="186"/>
      <c r="K48" s="184"/>
      <c r="L48" s="184"/>
      <c r="M48" s="184"/>
      <c r="N48" s="184"/>
    </row>
    <row r="49" spans="2:14" ht="14.45">
      <c r="B49" s="185"/>
      <c r="C49" s="184"/>
      <c r="D49" s="184"/>
      <c r="E49" s="184"/>
      <c r="F49" s="184"/>
      <c r="G49" s="184"/>
      <c r="H49" s="184"/>
      <c r="I49" s="184"/>
      <c r="J49" s="186"/>
      <c r="K49" s="184"/>
      <c r="L49" s="184"/>
      <c r="M49" s="184"/>
      <c r="N49" s="184"/>
    </row>
    <row r="50" spans="2:14" ht="14.45">
      <c r="B50" s="185"/>
      <c r="C50" s="184"/>
      <c r="D50" s="184"/>
      <c r="E50" s="184"/>
      <c r="F50" s="184"/>
      <c r="G50" s="184"/>
      <c r="H50" s="184"/>
      <c r="I50" s="184"/>
      <c r="J50" s="186"/>
      <c r="K50" s="184"/>
      <c r="L50" s="184"/>
      <c r="M50" s="184"/>
      <c r="N50" s="184"/>
    </row>
    <row r="51" spans="2:14" ht="15" customHeight="1">
      <c r="B51" s="251" t="s">
        <v>37</v>
      </c>
      <c r="C51" s="252"/>
      <c r="D51" s="252"/>
      <c r="E51" s="252"/>
      <c r="F51" s="252"/>
      <c r="G51" s="252"/>
      <c r="H51" s="252"/>
      <c r="I51" s="252"/>
      <c r="J51" s="253"/>
      <c r="K51" s="190"/>
      <c r="L51" s="190"/>
      <c r="M51" s="190"/>
      <c r="N51" s="190"/>
    </row>
    <row r="52" spans="2:14" ht="12" customHeight="1">
      <c r="B52" s="254"/>
      <c r="C52" s="255"/>
      <c r="D52" s="255"/>
      <c r="E52" s="255"/>
      <c r="F52" s="255"/>
      <c r="G52" s="255"/>
      <c r="H52" s="255"/>
      <c r="I52" s="255"/>
      <c r="J52" s="256"/>
      <c r="K52" s="190"/>
      <c r="L52" s="190"/>
      <c r="M52" s="190"/>
      <c r="N52" s="190"/>
    </row>
    <row r="53" spans="2:14" ht="14.45">
      <c r="B53" s="254"/>
      <c r="C53" s="255"/>
      <c r="D53" s="255"/>
      <c r="E53" s="255"/>
      <c r="F53" s="255"/>
      <c r="G53" s="255"/>
      <c r="H53" s="255"/>
      <c r="I53" s="255"/>
      <c r="J53" s="256"/>
      <c r="K53" s="190"/>
      <c r="L53" s="190"/>
      <c r="M53" s="190"/>
      <c r="N53" s="190"/>
    </row>
    <row r="54" spans="2:14" ht="58.15" customHeight="1">
      <c r="B54" s="257"/>
      <c r="C54" s="258"/>
      <c r="D54" s="258"/>
      <c r="E54" s="258"/>
      <c r="F54" s="258"/>
      <c r="G54" s="258"/>
      <c r="H54" s="258"/>
      <c r="I54" s="258"/>
      <c r="J54" s="259"/>
      <c r="K54" s="190"/>
      <c r="L54" s="190"/>
      <c r="M54" s="190"/>
      <c r="N54" s="190"/>
    </row>
    <row r="55" spans="2:14" ht="14.45">
      <c r="B55" s="188"/>
      <c r="C55" s="188"/>
      <c r="D55" s="188"/>
      <c r="E55" s="188"/>
      <c r="F55" s="188"/>
      <c r="G55" s="188"/>
      <c r="H55" s="188"/>
      <c r="I55" s="188"/>
      <c r="J55" s="188"/>
      <c r="K55" s="188"/>
      <c r="L55" s="188"/>
      <c r="M55" s="188"/>
      <c r="N55" s="188"/>
    </row>
    <row r="56" spans="2:14" ht="14.45" hidden="1"/>
    <row r="57" spans="2:14" ht="14.45" hidden="1"/>
    <row r="58" spans="2:14" ht="14.45" hidden="1"/>
    <row r="59" spans="2:14" ht="14.45" hidden="1"/>
    <row r="60" spans="2:14" ht="14.45" hidden="1"/>
    <row r="61" spans="2:14" ht="14.45" hidden="1"/>
    <row r="62" spans="2:14" ht="14.65" customHeight="1"/>
    <row r="63" spans="2:14" ht="14.65" customHeight="1"/>
  </sheetData>
  <sheetProtection formatCells="0" formatColumns="0" formatRows="0"/>
  <protectedRanges>
    <protectedRange sqref="B47" name="FrontSheet_Logo"/>
  </protectedRanges>
  <mergeCells count="28">
    <mergeCell ref="B28:J28"/>
    <mergeCell ref="D29:J29"/>
    <mergeCell ref="D31:J31"/>
    <mergeCell ref="D34:J34"/>
    <mergeCell ref="B51:J54"/>
    <mergeCell ref="D32:J32"/>
    <mergeCell ref="D33:J33"/>
    <mergeCell ref="D30:J30"/>
    <mergeCell ref="D35:J35"/>
    <mergeCell ref="B27:J27"/>
    <mergeCell ref="B2:J3"/>
    <mergeCell ref="B4:J8"/>
    <mergeCell ref="B9:J22"/>
    <mergeCell ref="B24:J24"/>
    <mergeCell ref="B25:J25"/>
    <mergeCell ref="B26:J26"/>
    <mergeCell ref="L10:M10"/>
    <mergeCell ref="L3:M3"/>
    <mergeCell ref="L6:M6"/>
    <mergeCell ref="L7:M7"/>
    <mergeCell ref="L8:M8"/>
    <mergeCell ref="L4:M4"/>
    <mergeCell ref="L5:M5"/>
    <mergeCell ref="L23:M23"/>
    <mergeCell ref="L28:M28"/>
    <mergeCell ref="L32:M32"/>
    <mergeCell ref="L14:M14"/>
    <mergeCell ref="L18:M18"/>
  </mergeCells>
  <phoneticPr fontId="37" type="noConversion"/>
  <hyperlinks>
    <hyperlink ref="L10:M10" location="'1. BMT UoA 1 '!A1" display="Unit of Assessment 1" xr:uid="{2C5B0E66-0991-4D2E-B99A-4240187CB2DB}"/>
    <hyperlink ref="L14:M14" location="'2. BMT UoA 2'!A1" display="Unit of Assessment 2" xr:uid="{4296F6F0-C579-49B1-9494-24A739CBE7A1}"/>
    <hyperlink ref="L18:M18" location="'3. BMT UoA 3'!A1" display="Unit of Assessment 3" xr:uid="{3EF316D1-F214-41D1-9013-234331D19A8F}"/>
    <hyperlink ref="L28:M28" location="'5. BMT UoA 5'!Expected" display="Unit of Assessment 5" xr:uid="{7D3BC3CE-1C86-47B6-95FE-1AFE4C13CA43}"/>
    <hyperlink ref="L32:M32" location="'6. BMT UoA 6'!Expected" display="Unit of Assessment 6" xr:uid="{0F00F4EC-BBBA-42CB-848F-5B3FB2C024BF}"/>
    <hyperlink ref="L23:M23" location="'4. BMT UoA 4'!Expected" display="Unit of Assessment 4" xr:uid="{7F15231F-4855-4DA3-8EC2-E6E1A550311F}"/>
  </hyperlinks>
  <pageMargins left="1" right="1" top="1" bottom="1" header="0.5" footer="0.5"/>
  <pageSetup paperSize="9" scale="9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60419-B29A-40E5-9117-6FE293A3528B}">
  <dimension ref="A1:B9"/>
  <sheetViews>
    <sheetView workbookViewId="0">
      <selection activeCell="B4" sqref="B4"/>
    </sheetView>
  </sheetViews>
  <sheetFormatPr defaultColWidth="9.28515625" defaultRowHeight="13.15"/>
  <cols>
    <col min="1" max="1" width="28.42578125" bestFit="1" customWidth="1"/>
    <col min="2" max="2" width="59.42578125" bestFit="1" customWidth="1"/>
  </cols>
  <sheetData>
    <row r="1" spans="1:2">
      <c r="A1" s="159" t="s">
        <v>238</v>
      </c>
      <c r="B1" s="160" t="s">
        <v>239</v>
      </c>
    </row>
    <row r="2" spans="1:2" ht="39.6">
      <c r="A2" s="159" t="s">
        <v>240</v>
      </c>
      <c r="B2" s="155" t="s">
        <v>241</v>
      </c>
    </row>
    <row r="3" spans="1:2" ht="33" customHeight="1">
      <c r="A3" s="159"/>
      <c r="B3" s="158" t="s">
        <v>242</v>
      </c>
    </row>
    <row r="4" spans="1:2" ht="99" customHeight="1">
      <c r="A4" s="159" t="s">
        <v>85</v>
      </c>
      <c r="B4" s="157" t="s">
        <v>243</v>
      </c>
    </row>
    <row r="5" spans="1:2" ht="52.9">
      <c r="A5" s="159" t="s">
        <v>244</v>
      </c>
      <c r="B5" s="157" t="s">
        <v>245</v>
      </c>
    </row>
    <row r="6" spans="1:2" ht="66">
      <c r="A6" s="159" t="s">
        <v>246</v>
      </c>
      <c r="B6" s="157" t="s">
        <v>247</v>
      </c>
    </row>
    <row r="7" spans="1:2" ht="52.9">
      <c r="A7" s="159" t="s">
        <v>248</v>
      </c>
      <c r="B7" s="156" t="s">
        <v>249</v>
      </c>
    </row>
    <row r="8" spans="1:2">
      <c r="A8" s="159"/>
      <c r="B8" s="158" t="s">
        <v>250</v>
      </c>
    </row>
    <row r="9" spans="1:2" ht="26.45">
      <c r="A9" s="159" t="s">
        <v>251</v>
      </c>
      <c r="B9" s="157" t="s">
        <v>252</v>
      </c>
    </row>
  </sheetData>
  <hyperlinks>
    <hyperlink ref="B8" r:id="rId1" location="top" display="To learn more about setting or changing the print area visit this Article" xr:uid="{71EA599F-9271-4EE2-B8B9-1A2DCE52AD01}"/>
    <hyperlink ref="B3" r:id="rId2" xr:uid="{0AB2D18C-DF0E-478D-9646-36F96E64E0DD}"/>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4582F-A126-4702-B1BA-8EEADC05F5EF}">
  <sheetPr>
    <pageSetUpPr fitToPage="1"/>
  </sheetPr>
  <dimension ref="A1:CN173"/>
  <sheetViews>
    <sheetView showGridLines="0" zoomScale="80" zoomScaleNormal="80" zoomScaleSheetLayoutView="80" zoomScalePageLayoutView="25" workbookViewId="0">
      <selection activeCell="B1" sqref="B1"/>
    </sheetView>
  </sheetViews>
  <sheetFormatPr defaultColWidth="8.7109375" defaultRowHeight="13.9"/>
  <cols>
    <col min="1" max="1" width="1.140625" style="1" customWidth="1"/>
    <col min="2" max="6" width="10.7109375" style="1" customWidth="1"/>
    <col min="7" max="7" width="20.42578125" style="1" customWidth="1"/>
    <col min="8" max="13" width="10.7109375" style="8" customWidth="1"/>
    <col min="14" max="16" width="10.7109375" style="8" hidden="1" customWidth="1"/>
    <col min="17" max="23" width="10.7109375" style="1" hidden="1" customWidth="1"/>
    <col min="24" max="24" width="3" style="1" customWidth="1"/>
    <col min="25" max="26" width="10.7109375" style="1" customWidth="1"/>
    <col min="27" max="27" width="10.7109375" style="8" customWidth="1"/>
    <col min="28" max="28" width="10.7109375" style="1" customWidth="1"/>
    <col min="29" max="29" width="11.7109375" style="1" customWidth="1"/>
    <col min="30" max="34" width="10.7109375" style="8" hidden="1" customWidth="1"/>
    <col min="35" max="35" width="2.7109375" style="8" customWidth="1"/>
    <col min="36" max="36" width="5.42578125" style="8" customWidth="1"/>
    <col min="37" max="37" width="12.28515625" style="1" hidden="1" customWidth="1"/>
    <col min="38" max="38" width="9.28515625" style="1" hidden="1" customWidth="1"/>
    <col min="39" max="39" width="15.28515625" style="1" hidden="1" customWidth="1"/>
    <col min="40" max="40" width="10" style="1" hidden="1" customWidth="1"/>
    <col min="41" max="41" width="13.42578125" style="1" hidden="1" customWidth="1"/>
    <col min="42" max="42" width="15.7109375" style="1" hidden="1" customWidth="1"/>
    <col min="43" max="43" width="13.7109375" style="1" hidden="1" customWidth="1"/>
    <col min="44" max="44" width="12.7109375" style="1" hidden="1" customWidth="1"/>
    <col min="45" max="49" width="8.7109375" style="1" hidden="1" customWidth="1"/>
    <col min="50" max="50" width="16.7109375" style="1" hidden="1" customWidth="1"/>
    <col min="51" max="51" width="8.7109375" style="1" hidden="1" customWidth="1"/>
    <col min="52" max="53" width="11.7109375" style="1" hidden="1" customWidth="1"/>
    <col min="54" max="63" width="8.7109375" style="1" hidden="1" customWidth="1"/>
    <col min="64" max="64" width="13" style="8" hidden="1" customWidth="1"/>
    <col min="65" max="65" width="11.28515625" style="8" hidden="1" customWidth="1"/>
    <col min="66" max="68" width="8.7109375" style="8" hidden="1" customWidth="1"/>
    <col min="69" max="71" width="13" style="8" hidden="1" customWidth="1"/>
    <col min="72" max="72" width="11.7109375" style="8" hidden="1" customWidth="1"/>
    <col min="73" max="73" width="7.42578125" style="8" hidden="1" customWidth="1"/>
    <col min="74" max="74" width="13.28515625" style="8" hidden="1" customWidth="1"/>
    <col min="75" max="82" width="7.42578125" style="8" hidden="1" customWidth="1"/>
    <col min="83" max="84" width="6.7109375" style="8" hidden="1" customWidth="1"/>
    <col min="85" max="85" width="8.7109375" style="1" hidden="1" customWidth="1"/>
    <col min="86" max="86" width="11.28515625" style="8" hidden="1" customWidth="1"/>
    <col min="87" max="87" width="8.7109375" style="1" hidden="1" customWidth="1"/>
    <col min="88" max="88" width="8.7109375" style="8" hidden="1" customWidth="1"/>
    <col min="89" max="89" width="8.7109375" style="1" hidden="1" customWidth="1"/>
    <col min="90" max="90" width="8.7109375" style="8" hidden="1" customWidth="1"/>
    <col min="91" max="91" width="8.7109375" style="1" hidden="1" customWidth="1"/>
    <col min="92" max="92" width="8.7109375" style="8" hidden="1" customWidth="1"/>
    <col min="93" max="16383" width="0" style="1" hidden="1" customWidth="1"/>
    <col min="16384" max="16384" width="0.28515625" style="1" customWidth="1"/>
  </cols>
  <sheetData>
    <row r="1" spans="2:92" ht="7.15" customHeight="1" thickBot="1">
      <c r="H1" s="2"/>
      <c r="I1" s="3"/>
      <c r="J1" s="3"/>
      <c r="K1" s="3"/>
      <c r="L1" s="3"/>
      <c r="M1" s="4"/>
      <c r="N1" s="4"/>
      <c r="O1" s="4"/>
      <c r="P1" s="4"/>
      <c r="AA1" s="3"/>
      <c r="AD1" s="3"/>
      <c r="AE1" s="3"/>
      <c r="AF1" s="3"/>
      <c r="AG1" s="3"/>
      <c r="AH1" s="3"/>
      <c r="AI1" s="3"/>
      <c r="AJ1" s="3"/>
      <c r="AW1" s="5" t="s">
        <v>38</v>
      </c>
      <c r="AX1" s="5"/>
      <c r="BE1" s="1" t="s">
        <v>39</v>
      </c>
      <c r="BJ1" s="5" t="s">
        <v>40</v>
      </c>
      <c r="BK1" s="5"/>
      <c r="BL1" s="6"/>
      <c r="BM1" s="7"/>
      <c r="BN1" s="3"/>
      <c r="BO1" s="3"/>
      <c r="BP1" s="3"/>
      <c r="BT1" s="4"/>
      <c r="BU1" s="4"/>
      <c r="BV1" s="9" t="s">
        <v>41</v>
      </c>
      <c r="BW1" s="10"/>
      <c r="BX1" s="10"/>
      <c r="BY1" s="10"/>
      <c r="BZ1" s="11"/>
      <c r="CH1" s="3"/>
      <c r="CJ1" s="3"/>
      <c r="CL1" s="3"/>
      <c r="CN1" s="3"/>
    </row>
    <row r="2" spans="2:92" ht="41.65" customHeight="1" thickBot="1">
      <c r="B2" s="12" t="s">
        <v>42</v>
      </c>
      <c r="C2" s="266" t="s">
        <v>43</v>
      </c>
      <c r="D2" s="267"/>
      <c r="E2" s="266" t="s">
        <v>44</v>
      </c>
      <c r="F2" s="268"/>
      <c r="G2" s="267"/>
      <c r="H2" s="152" t="s">
        <v>45</v>
      </c>
      <c r="I2" s="145" t="s">
        <v>46</v>
      </c>
      <c r="J2" s="147" t="s">
        <v>47</v>
      </c>
      <c r="K2" s="153" t="s">
        <v>48</v>
      </c>
      <c r="L2" s="148" t="s">
        <v>49</v>
      </c>
      <c r="M2" s="13" t="s">
        <v>50</v>
      </c>
      <c r="N2" s="13" t="s">
        <v>51</v>
      </c>
      <c r="O2" s="13" t="s">
        <v>52</v>
      </c>
      <c r="P2" s="13" t="s">
        <v>53</v>
      </c>
      <c r="Q2" s="13" t="s">
        <v>54</v>
      </c>
      <c r="R2" s="14" t="s">
        <v>55</v>
      </c>
      <c r="Y2" s="146" t="s">
        <v>56</v>
      </c>
      <c r="Z2" s="150" t="s">
        <v>57</v>
      </c>
      <c r="AA2" s="154" t="s">
        <v>58</v>
      </c>
      <c r="AB2" s="149" t="s">
        <v>59</v>
      </c>
      <c r="AC2" s="151" t="s">
        <v>60</v>
      </c>
      <c r="AD2" s="15" t="s">
        <v>61</v>
      </c>
      <c r="AE2" s="15" t="s">
        <v>62</v>
      </c>
      <c r="AF2" s="15" t="s">
        <v>63</v>
      </c>
      <c r="AG2" s="15" t="s">
        <v>64</v>
      </c>
      <c r="AH2" s="15" t="s">
        <v>65</v>
      </c>
      <c r="AK2" s="16" t="s">
        <v>66</v>
      </c>
      <c r="AL2" s="16" t="s">
        <v>67</v>
      </c>
      <c r="AM2" s="16" t="s">
        <v>68</v>
      </c>
      <c r="AN2" s="16" t="s">
        <v>69</v>
      </c>
      <c r="AO2" s="16" t="s">
        <v>70</v>
      </c>
      <c r="AP2" s="16" t="s">
        <v>71</v>
      </c>
      <c r="AQ2" s="16" t="s">
        <v>72</v>
      </c>
      <c r="AR2" s="16" t="s">
        <v>73</v>
      </c>
      <c r="AS2" s="16" t="s">
        <v>74</v>
      </c>
      <c r="AT2" s="16" t="s">
        <v>75</v>
      </c>
      <c r="AW2" s="17" t="s">
        <v>76</v>
      </c>
      <c r="AX2" s="17" t="s">
        <v>77</v>
      </c>
      <c r="AY2" s="17" t="s">
        <v>78</v>
      </c>
      <c r="AZ2" s="17" t="s">
        <v>79</v>
      </c>
      <c r="BA2" s="17" t="s">
        <v>80</v>
      </c>
      <c r="BB2" s="17" t="s">
        <v>81</v>
      </c>
      <c r="BC2" s="17" t="s">
        <v>82</v>
      </c>
      <c r="BE2" s="1" t="s">
        <v>83</v>
      </c>
      <c r="BF2" s="1" t="s">
        <v>84</v>
      </c>
      <c r="BJ2" s="18" t="s">
        <v>85</v>
      </c>
      <c r="BK2" s="18" t="s">
        <v>86</v>
      </c>
      <c r="BL2" s="18" t="s">
        <v>87</v>
      </c>
      <c r="BM2" s="18" t="s">
        <v>88</v>
      </c>
      <c r="BN2" s="18" t="s">
        <v>89</v>
      </c>
      <c r="BO2" s="18" t="s">
        <v>90</v>
      </c>
      <c r="BP2" s="18" t="s">
        <v>91</v>
      </c>
      <c r="BQ2" s="18" t="s">
        <v>92</v>
      </c>
      <c r="BR2" s="18" t="s">
        <v>93</v>
      </c>
      <c r="BS2" s="18" t="s">
        <v>94</v>
      </c>
      <c r="BT2" s="18" t="s">
        <v>95</v>
      </c>
      <c r="BV2" s="19" t="s">
        <v>96</v>
      </c>
      <c r="BW2" s="19" t="s">
        <v>97</v>
      </c>
      <c r="BX2" s="19" t="s">
        <v>98</v>
      </c>
      <c r="BY2" s="19" t="s">
        <v>99</v>
      </c>
      <c r="BZ2" s="19" t="s">
        <v>100</v>
      </c>
      <c r="CA2" s="19" t="s">
        <v>101</v>
      </c>
      <c r="CB2" s="19" t="s">
        <v>102</v>
      </c>
      <c r="CC2" s="19" t="s">
        <v>103</v>
      </c>
      <c r="CD2" s="19" t="s">
        <v>104</v>
      </c>
      <c r="CE2" s="19" t="s">
        <v>105</v>
      </c>
    </row>
    <row r="3" spans="2:92" ht="13.5" customHeight="1">
      <c r="B3" s="269">
        <v>1</v>
      </c>
      <c r="C3" s="272" t="s">
        <v>106</v>
      </c>
      <c r="D3" s="273"/>
      <c r="E3" s="20" t="s">
        <v>107</v>
      </c>
      <c r="F3" s="21"/>
      <c r="G3" s="22"/>
      <c r="H3" s="164" t="s">
        <v>108</v>
      </c>
      <c r="I3" s="25" t="s">
        <v>109</v>
      </c>
      <c r="J3" s="25" t="s">
        <v>109</v>
      </c>
      <c r="K3" s="25" t="s">
        <v>109</v>
      </c>
      <c r="L3" s="24" t="s">
        <v>109</v>
      </c>
      <c r="M3" s="24" t="s">
        <v>109</v>
      </c>
      <c r="N3" s="24" t="s">
        <v>109</v>
      </c>
      <c r="O3" s="24" t="s">
        <v>109</v>
      </c>
      <c r="P3" s="24" t="s">
        <v>109</v>
      </c>
      <c r="Q3" s="24" t="s">
        <v>109</v>
      </c>
      <c r="R3" s="26" t="s">
        <v>109</v>
      </c>
      <c r="Y3" s="25" t="s">
        <v>108</v>
      </c>
      <c r="Z3" s="25" t="s">
        <v>108</v>
      </c>
      <c r="AA3" s="25" t="s">
        <v>108</v>
      </c>
      <c r="AB3" s="25" t="s">
        <v>108</v>
      </c>
      <c r="AC3" s="164" t="s">
        <v>110</v>
      </c>
      <c r="AD3" s="23" t="s">
        <v>109</v>
      </c>
      <c r="AE3" s="23" t="s">
        <v>109</v>
      </c>
      <c r="AF3" s="23" t="s">
        <v>109</v>
      </c>
      <c r="AG3" s="23" t="s">
        <v>109</v>
      </c>
      <c r="AH3" s="23" t="s">
        <v>109</v>
      </c>
      <c r="AK3" s="27" t="str">
        <f t="shared" ref="AK3:AT25" si="0">IFERROR(IF(I3="---","",IF(Y3="---","No Target Set",IF(BV3=BK3,"On Target",IF(BV3&gt;BK3,"Behind",IF(BV3&lt;BK3,"Ahead"))))),"")</f>
        <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111</v>
      </c>
      <c r="AX3" s="30" t="str">
        <f t="shared" ref="AX3:AX27" si="1">_xlfn.IFNA(LOOKUP(2,1/(H3:R3&lt;&gt;"---"),H3:R3),"---")</f>
        <v>60-79</v>
      </c>
      <c r="AY3" s="50">
        <f>VALUE(IF(AX3="---","",VLOOKUP(AX3,List167834567910[],2,FALSE)))</f>
        <v>0.5</v>
      </c>
      <c r="AZ3" s="1">
        <f t="shared" ref="AZ3:AZ27" si="2">_xlfn.IFNA(LOOKUP(2,1/(H3:Q3&lt;&gt;"---"),X3:AF3),"---")</f>
        <v>0</v>
      </c>
      <c r="BA3" s="1" t="e">
        <f>VALUE(IF(AZ3="---","",VLOOKUP(AZ3,List167834567910[],2,FALSE)))</f>
        <v>#N/A</v>
      </c>
      <c r="BB3" s="1" t="str">
        <f t="shared" ref="BB3:BB27" si="3">_xlfn.IFNA(LOOKUP(2,1/(AK3:AT3&lt;&gt;""),AK3:AT3),"---")</f>
        <v>---</v>
      </c>
      <c r="BC3" s="1" t="str">
        <f t="shared" ref="BC3:BC27" si="4">_xlfn.IFNA(LOOKUP(2,1/(H3:R3&lt;&gt;"---"),H$2:R$2),"---")</f>
        <v>Pre-Assessment Year 0</v>
      </c>
      <c r="BE3" s="31" t="s">
        <v>109</v>
      </c>
      <c r="BI3" s="29" t="s">
        <v>111</v>
      </c>
      <c r="BJ3" s="161">
        <f>IF(H3="---","",VLOOKUP(H3,List167834567910[],2,FALSE))</f>
        <v>0.5</v>
      </c>
      <c r="BK3" s="161" t="str">
        <f>IF(I3="---","",VLOOKUP(I3,List167834567910[],2,FALSE))</f>
        <v/>
      </c>
      <c r="BL3" s="161" t="str">
        <f>IF(J3="---","",VLOOKUP(J3,List167834567910[],2,FALSE))</f>
        <v/>
      </c>
      <c r="BM3" s="161" t="str">
        <f>IF(K3="---","",VLOOKUP(K3,List167834567910[],2,FALSE))</f>
        <v/>
      </c>
      <c r="BN3" s="161" t="str">
        <f>IF(L3="---","",VLOOKUP(L3,List167834567910[],2,FALSE))</f>
        <v/>
      </c>
      <c r="BO3" s="161" t="str">
        <f>IF(M3="---","",VLOOKUP(M3,List167834567910[],2,FALSE))</f>
        <v/>
      </c>
      <c r="BP3" s="161" t="str">
        <f>IF(N3="---","",VLOOKUP(N3,List167834567910[],2,FALSE))</f>
        <v/>
      </c>
      <c r="BQ3" s="161" t="str">
        <f>IF(O3="---","",VLOOKUP(O3,List167834567910[],2,FALSE))</f>
        <v/>
      </c>
      <c r="BR3" s="161" t="str">
        <f>IF(P3="---","",VLOOKUP(P3,List167834567910[],2,FALSE))</f>
        <v/>
      </c>
      <c r="BS3" s="161" t="str">
        <f>IF(Q3="---","",VLOOKUP(Q3,List167834567910[],2,FALSE))</f>
        <v/>
      </c>
      <c r="BT3" s="161" t="str">
        <f>IF(R3="---","",VLOOKUP(R3,List167834567910[],2,FALSE))</f>
        <v/>
      </c>
      <c r="BU3" s="29" t="s">
        <v>111</v>
      </c>
      <c r="BV3" s="161">
        <f>IF(Y3="---","",VLOOKUP(Y3,List167834567910[],2,FALSE))</f>
        <v>0.5</v>
      </c>
      <c r="BW3" s="161">
        <f>IF(Z3="---","",VLOOKUP(Z3,List167834567910[],2,FALSE))</f>
        <v>0.5</v>
      </c>
      <c r="BX3" s="161">
        <f>IF(AA3="---","",VLOOKUP(AA3,List167834567910[],2,FALSE))</f>
        <v>0.5</v>
      </c>
      <c r="BY3" s="161">
        <f>IF(AB3="---","",VLOOKUP(AB3,List167834567910[],2,FALSE))</f>
        <v>0.5</v>
      </c>
      <c r="BZ3" s="161">
        <f>IF(AC3="---","",VLOOKUP(AC3,List167834567910[],2,FALSE))</f>
        <v>1</v>
      </c>
      <c r="CA3" s="161" t="str">
        <f>IF(AD3="---","",VLOOKUP(AD3,List167834567910[],2,FALSE))</f>
        <v/>
      </c>
      <c r="CB3" s="161" t="str">
        <f>IF(AE3="---","",VLOOKUP(AE3,List167834567910[],2,FALSE))</f>
        <v/>
      </c>
      <c r="CC3" s="161" t="str">
        <f>IF(AF3="---","",VLOOKUP(AF3,List167834567910[],2,FALSE))</f>
        <v/>
      </c>
      <c r="CD3" s="161" t="str">
        <f>IF(AG3="---","",VLOOKUP(AG3,List167834567910[],2,FALSE))</f>
        <v/>
      </c>
      <c r="CE3" s="161" t="str">
        <f>IF(AH3="---","",VLOOKUP(AH3,List167834567910[],2,FALSE))</f>
        <v/>
      </c>
    </row>
    <row r="4" spans="2:92" ht="13.5" customHeight="1">
      <c r="B4" s="270"/>
      <c r="C4" s="272"/>
      <c r="D4" s="273"/>
      <c r="E4" s="20" t="s">
        <v>112</v>
      </c>
      <c r="F4" s="21"/>
      <c r="G4" s="22"/>
      <c r="H4" s="25" t="s">
        <v>108</v>
      </c>
      <c r="I4" s="25" t="s">
        <v>109</v>
      </c>
      <c r="J4" s="25" t="s">
        <v>109</v>
      </c>
      <c r="K4" s="25" t="s">
        <v>109</v>
      </c>
      <c r="L4" s="25" t="s">
        <v>109</v>
      </c>
      <c r="M4" s="25" t="s">
        <v>109</v>
      </c>
      <c r="N4" s="25" t="s">
        <v>109</v>
      </c>
      <c r="O4" s="25" t="s">
        <v>109</v>
      </c>
      <c r="P4" s="25" t="s">
        <v>109</v>
      </c>
      <c r="Q4" s="25" t="s">
        <v>109</v>
      </c>
      <c r="R4" s="32" t="s">
        <v>109</v>
      </c>
      <c r="Y4" s="25" t="s">
        <v>108</v>
      </c>
      <c r="Z4" s="25" t="s">
        <v>108</v>
      </c>
      <c r="AA4" s="25" t="s">
        <v>110</v>
      </c>
      <c r="AB4" s="25" t="s">
        <v>110</v>
      </c>
      <c r="AC4" s="32" t="s">
        <v>110</v>
      </c>
      <c r="AD4" s="23" t="s">
        <v>109</v>
      </c>
      <c r="AE4" s="23" t="s">
        <v>109</v>
      </c>
      <c r="AF4" s="23" t="s">
        <v>109</v>
      </c>
      <c r="AG4" s="23" t="s">
        <v>109</v>
      </c>
      <c r="AH4" s="23" t="s">
        <v>109</v>
      </c>
      <c r="AK4" s="27" t="str">
        <f t="shared" si="0"/>
        <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113</v>
      </c>
      <c r="AX4" s="30" t="str">
        <f t="shared" si="1"/>
        <v>60-79</v>
      </c>
      <c r="AY4" s="50">
        <f>VALUE(IF(AX4="---","",VLOOKUP(AX4,List167834567910[],2,FALSE)))</f>
        <v>0.5</v>
      </c>
      <c r="AZ4" s="1">
        <f t="shared" si="2"/>
        <v>0</v>
      </c>
      <c r="BA4" s="1" t="e">
        <f>VALUE(IF(AZ4="---","",VLOOKUP(AZ4,List167834567910[],2,FALSE)))</f>
        <v>#N/A</v>
      </c>
      <c r="BB4" s="1" t="str">
        <f t="shared" si="3"/>
        <v>---</v>
      </c>
      <c r="BC4" s="1" t="str">
        <f t="shared" si="4"/>
        <v>Pre-Assessment Year 0</v>
      </c>
      <c r="BE4" s="33" t="s">
        <v>110</v>
      </c>
      <c r="BF4" s="1">
        <v>1</v>
      </c>
      <c r="BI4" s="29" t="s">
        <v>113</v>
      </c>
      <c r="BJ4" s="161">
        <f>IF(H4="---","",VLOOKUP(H4,List167834567910[],2,FALSE))</f>
        <v>0.5</v>
      </c>
      <c r="BK4" s="161" t="str">
        <f>IF(I4="---","",VLOOKUP(I4,List167834567910[],2,FALSE))</f>
        <v/>
      </c>
      <c r="BL4" s="161" t="str">
        <f>IF(J4="---","",VLOOKUP(J4,List167834567910[],2,FALSE))</f>
        <v/>
      </c>
      <c r="BM4" s="161" t="str">
        <f>IF(K4="---","",VLOOKUP(K4,List167834567910[],2,FALSE))</f>
        <v/>
      </c>
      <c r="BN4" s="161" t="str">
        <f>IF(L4="---","",VLOOKUP(L4,List167834567910[],2,FALSE))</f>
        <v/>
      </c>
      <c r="BO4" s="161" t="str">
        <f>IF(M4="---","",VLOOKUP(M4,List167834567910[],2,FALSE))</f>
        <v/>
      </c>
      <c r="BP4" s="161" t="str">
        <f>IF(N4="---","",VLOOKUP(N4,List167834567910[],2,FALSE))</f>
        <v/>
      </c>
      <c r="BQ4" s="161" t="str">
        <f>IF(O4="---","",VLOOKUP(O4,List167834567910[],2,FALSE))</f>
        <v/>
      </c>
      <c r="BR4" s="161" t="str">
        <f>IF(P4="---","",VLOOKUP(P4,List167834567910[],2,FALSE))</f>
        <v/>
      </c>
      <c r="BS4" s="161" t="str">
        <f>IF(Q4="---","",VLOOKUP(Q4,List167834567910[],2,FALSE))</f>
        <v/>
      </c>
      <c r="BT4" s="161" t="str">
        <f>IF(R4="---","",VLOOKUP(R4,List167834567910[],2,FALSE))</f>
        <v/>
      </c>
      <c r="BU4" s="29" t="s">
        <v>113</v>
      </c>
      <c r="BV4" s="161">
        <f>IF(Y4="---","",VLOOKUP(Y4,List167834567910[],2,FALSE))</f>
        <v>0.5</v>
      </c>
      <c r="BW4" s="161">
        <f>IF(Z4="---","",VLOOKUP(Z4,List167834567910[],2,FALSE))</f>
        <v>0.5</v>
      </c>
      <c r="BX4" s="161">
        <f>IF(AA4="---","",VLOOKUP(AA4,List167834567910[],2,FALSE))</f>
        <v>1</v>
      </c>
      <c r="BY4" s="161">
        <f>IF(AB4="---","",VLOOKUP(AB4,List167834567910[],2,FALSE))</f>
        <v>1</v>
      </c>
      <c r="BZ4" s="161">
        <f>IF(AC4="---","",VLOOKUP(AC4,List167834567910[],2,FALSE))</f>
        <v>1</v>
      </c>
      <c r="CA4" s="161" t="str">
        <f>IF(AD4="---","",VLOOKUP(AD4,List167834567910[],2,FALSE))</f>
        <v/>
      </c>
      <c r="CB4" s="161" t="str">
        <f>IF(AE4="---","",VLOOKUP(AE4,List167834567910[],2,FALSE))</f>
        <v/>
      </c>
      <c r="CC4" s="161" t="str">
        <f>IF(AF4="---","",VLOOKUP(AF4,List167834567910[],2,FALSE))</f>
        <v/>
      </c>
      <c r="CD4" s="161" t="str">
        <f>IF(AG4="---","",VLOOKUP(AG4,List167834567910[],2,FALSE))</f>
        <v/>
      </c>
      <c r="CE4" s="161" t="str">
        <f>IF(AH4="---","",VLOOKUP(AH4,List167834567910[],2,FALSE))</f>
        <v/>
      </c>
    </row>
    <row r="5" spans="2:92" ht="13.5" customHeight="1">
      <c r="B5" s="270"/>
      <c r="C5" s="272" t="s">
        <v>114</v>
      </c>
      <c r="D5" s="273"/>
      <c r="E5" s="20" t="s">
        <v>115</v>
      </c>
      <c r="F5" s="21"/>
      <c r="G5" s="22"/>
      <c r="H5" s="25" t="s">
        <v>116</v>
      </c>
      <c r="I5" s="25" t="s">
        <v>109</v>
      </c>
      <c r="J5" s="25" t="s">
        <v>109</v>
      </c>
      <c r="K5" s="25" t="s">
        <v>109</v>
      </c>
      <c r="L5" s="25" t="s">
        <v>109</v>
      </c>
      <c r="M5" s="25" t="s">
        <v>109</v>
      </c>
      <c r="N5" s="25" t="s">
        <v>109</v>
      </c>
      <c r="O5" s="25" t="s">
        <v>109</v>
      </c>
      <c r="P5" s="25" t="s">
        <v>109</v>
      </c>
      <c r="Q5" s="25" t="s">
        <v>109</v>
      </c>
      <c r="R5" s="32" t="s">
        <v>109</v>
      </c>
      <c r="Y5" s="25" t="s">
        <v>116</v>
      </c>
      <c r="Z5" s="25" t="s">
        <v>108</v>
      </c>
      <c r="AA5" s="25" t="s">
        <v>110</v>
      </c>
      <c r="AB5" s="25" t="s">
        <v>110</v>
      </c>
      <c r="AC5" s="32" t="s">
        <v>110</v>
      </c>
      <c r="AD5" s="23" t="s">
        <v>109</v>
      </c>
      <c r="AE5" s="23" t="s">
        <v>109</v>
      </c>
      <c r="AF5" s="23" t="s">
        <v>109</v>
      </c>
      <c r="AG5" s="23" t="s">
        <v>109</v>
      </c>
      <c r="AH5" s="23" t="s">
        <v>109</v>
      </c>
      <c r="AK5" s="27" t="str">
        <f t="shared" si="0"/>
        <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117</v>
      </c>
      <c r="AX5" s="30" t="str">
        <f t="shared" si="1"/>
        <v>&lt;60</v>
      </c>
      <c r="AY5" s="50">
        <f>VALUE(IF(AX5="---","",VLOOKUP(AX5,List167834567910[],2,FALSE)))</f>
        <v>0</v>
      </c>
      <c r="AZ5" s="1">
        <f t="shared" si="2"/>
        <v>0</v>
      </c>
      <c r="BA5" s="1" t="e">
        <f>VALUE(IF(AZ5="---","",VLOOKUP(AZ5,List167834567910[],2,FALSE)))</f>
        <v>#N/A</v>
      </c>
      <c r="BB5" s="1" t="str">
        <f t="shared" si="3"/>
        <v>---</v>
      </c>
      <c r="BC5" s="1" t="str">
        <f t="shared" si="4"/>
        <v>Pre-Assessment Year 0</v>
      </c>
      <c r="BE5" s="34" t="s">
        <v>108</v>
      </c>
      <c r="BF5" s="1">
        <v>0.5</v>
      </c>
      <c r="BI5" s="29" t="s">
        <v>117</v>
      </c>
      <c r="BJ5" s="161">
        <f>IF(H5="---","",VLOOKUP(H5,List167834567910[],2,FALSE))</f>
        <v>0</v>
      </c>
      <c r="BK5" s="161" t="str">
        <f>IF(I5="---","",VLOOKUP(I5,List167834567910[],2,FALSE))</f>
        <v/>
      </c>
      <c r="BL5" s="161" t="str">
        <f>IF(J5="---","",VLOOKUP(J5,List167834567910[],2,FALSE))</f>
        <v/>
      </c>
      <c r="BM5" s="161" t="str">
        <f>IF(K5="---","",VLOOKUP(K5,List167834567910[],2,FALSE))</f>
        <v/>
      </c>
      <c r="BN5" s="161" t="str">
        <f>IF(L5="---","",VLOOKUP(L5,List167834567910[],2,FALSE))</f>
        <v/>
      </c>
      <c r="BO5" s="161" t="str">
        <f>IF(M5="---","",VLOOKUP(M5,List167834567910[],2,FALSE))</f>
        <v/>
      </c>
      <c r="BP5" s="161" t="str">
        <f>IF(N5="---","",VLOOKUP(N5,List167834567910[],2,FALSE))</f>
        <v/>
      </c>
      <c r="BQ5" s="161" t="str">
        <f>IF(O5="---","",VLOOKUP(O5,List167834567910[],2,FALSE))</f>
        <v/>
      </c>
      <c r="BR5" s="161" t="str">
        <f>IF(P5="---","",VLOOKUP(P5,List167834567910[],2,FALSE))</f>
        <v/>
      </c>
      <c r="BS5" s="161" t="str">
        <f>IF(Q5="---","",VLOOKUP(Q5,List167834567910[],2,FALSE))</f>
        <v/>
      </c>
      <c r="BT5" s="161" t="str">
        <f>IF(R5="---","",VLOOKUP(R5,List167834567910[],2,FALSE))</f>
        <v/>
      </c>
      <c r="BU5" s="29" t="s">
        <v>117</v>
      </c>
      <c r="BV5" s="161">
        <f>IF(Y5="---","",VLOOKUP(Y5,List167834567910[],2,FALSE))</f>
        <v>0</v>
      </c>
      <c r="BW5" s="161">
        <f>IF(Z5="---","",VLOOKUP(Z5,List167834567910[],2,FALSE))</f>
        <v>0.5</v>
      </c>
      <c r="BX5" s="161">
        <f>IF(AA5="---","",VLOOKUP(AA5,List167834567910[],2,FALSE))</f>
        <v>1</v>
      </c>
      <c r="BY5" s="161">
        <f>IF(AB5="---","",VLOOKUP(AB5,List167834567910[],2,FALSE))</f>
        <v>1</v>
      </c>
      <c r="BZ5" s="161">
        <f>IF(AC5="---","",VLOOKUP(AC5,List167834567910[],2,FALSE))</f>
        <v>1</v>
      </c>
      <c r="CA5" s="161" t="str">
        <f>IF(AD5="---","",VLOOKUP(AD5,List167834567910[],2,FALSE))</f>
        <v/>
      </c>
      <c r="CB5" s="161" t="str">
        <f>IF(AE5="---","",VLOOKUP(AE5,List167834567910[],2,FALSE))</f>
        <v/>
      </c>
      <c r="CC5" s="161" t="str">
        <f>IF(AF5="---","",VLOOKUP(AF5,List167834567910[],2,FALSE))</f>
        <v/>
      </c>
      <c r="CD5" s="161" t="str">
        <f>IF(AG5="---","",VLOOKUP(AG5,List167834567910[],2,FALSE))</f>
        <v/>
      </c>
      <c r="CE5" s="161" t="str">
        <f>IF(AH5="---","",VLOOKUP(AH5,List167834567910[],2,FALSE))</f>
        <v/>
      </c>
    </row>
    <row r="6" spans="2:92" ht="13.5" customHeight="1">
      <c r="B6" s="270"/>
      <c r="C6" s="272"/>
      <c r="D6" s="273"/>
      <c r="E6" s="20" t="s">
        <v>118</v>
      </c>
      <c r="F6" s="21"/>
      <c r="G6" s="22"/>
      <c r="H6" s="25" t="s">
        <v>116</v>
      </c>
      <c r="I6" s="25" t="s">
        <v>109</v>
      </c>
      <c r="J6" s="25" t="s">
        <v>109</v>
      </c>
      <c r="K6" s="25" t="s">
        <v>109</v>
      </c>
      <c r="L6" s="25" t="s">
        <v>109</v>
      </c>
      <c r="M6" s="25" t="s">
        <v>109</v>
      </c>
      <c r="N6" s="25" t="s">
        <v>109</v>
      </c>
      <c r="O6" s="25" t="s">
        <v>109</v>
      </c>
      <c r="P6" s="25" t="s">
        <v>109</v>
      </c>
      <c r="Q6" s="25" t="s">
        <v>109</v>
      </c>
      <c r="R6" s="32" t="s">
        <v>109</v>
      </c>
      <c r="Y6" s="25" t="s">
        <v>116</v>
      </c>
      <c r="Z6" s="25" t="s">
        <v>116</v>
      </c>
      <c r="AA6" s="25" t="s">
        <v>108</v>
      </c>
      <c r="AB6" s="25" t="s">
        <v>108</v>
      </c>
      <c r="AC6" s="32" t="s">
        <v>110</v>
      </c>
      <c r="AD6" s="23" t="s">
        <v>109</v>
      </c>
      <c r="AE6" s="23" t="s">
        <v>109</v>
      </c>
      <c r="AF6" s="23" t="s">
        <v>109</v>
      </c>
      <c r="AG6" s="23" t="s">
        <v>109</v>
      </c>
      <c r="AH6" s="23" t="s">
        <v>109</v>
      </c>
      <c r="AK6" s="27" t="str">
        <f t="shared" si="0"/>
        <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119</v>
      </c>
      <c r="AX6" s="30" t="str">
        <f t="shared" si="1"/>
        <v>&lt;60</v>
      </c>
      <c r="AY6" s="50">
        <f>VALUE(IF(AX6="---","",VLOOKUP(AX6,List167834567910[],2,FALSE)))</f>
        <v>0</v>
      </c>
      <c r="AZ6" s="1">
        <f t="shared" si="2"/>
        <v>0</v>
      </c>
      <c r="BA6" s="1" t="e">
        <f>VALUE(IF(AZ6="---","",VLOOKUP(AZ6,List167834567910[],2,FALSE)))</f>
        <v>#N/A</v>
      </c>
      <c r="BB6" s="1" t="str">
        <f t="shared" si="3"/>
        <v>---</v>
      </c>
      <c r="BC6" s="1" t="str">
        <f t="shared" si="4"/>
        <v>Pre-Assessment Year 0</v>
      </c>
      <c r="BE6" s="35" t="s">
        <v>116</v>
      </c>
      <c r="BF6" s="1">
        <v>0</v>
      </c>
      <c r="BI6" s="29" t="s">
        <v>119</v>
      </c>
      <c r="BJ6" s="161">
        <f>IF(H6="---","",VLOOKUP(H6,List167834567910[],2,FALSE))</f>
        <v>0</v>
      </c>
      <c r="BK6" s="161" t="str">
        <f>IF(I6="---","",VLOOKUP(I6,List167834567910[],2,FALSE))</f>
        <v/>
      </c>
      <c r="BL6" s="161" t="str">
        <f>IF(J6="---","",VLOOKUP(J6,List167834567910[],2,FALSE))</f>
        <v/>
      </c>
      <c r="BM6" s="161" t="str">
        <f>IF(K6="---","",VLOOKUP(K6,List167834567910[],2,FALSE))</f>
        <v/>
      </c>
      <c r="BN6" s="161" t="str">
        <f>IF(L6="---","",VLOOKUP(L6,List167834567910[],2,FALSE))</f>
        <v/>
      </c>
      <c r="BO6" s="161" t="str">
        <f>IF(M6="---","",VLOOKUP(M6,List167834567910[],2,FALSE))</f>
        <v/>
      </c>
      <c r="BP6" s="161" t="str">
        <f>IF(N6="---","",VLOOKUP(N6,List167834567910[],2,FALSE))</f>
        <v/>
      </c>
      <c r="BQ6" s="161" t="str">
        <f>IF(O6="---","",VLOOKUP(O6,List167834567910[],2,FALSE))</f>
        <v/>
      </c>
      <c r="BR6" s="161" t="str">
        <f>IF(P6="---","",VLOOKUP(P6,List167834567910[],2,FALSE))</f>
        <v/>
      </c>
      <c r="BS6" s="161" t="str">
        <f>IF(Q6="---","",VLOOKUP(Q6,List167834567910[],2,FALSE))</f>
        <v/>
      </c>
      <c r="BT6" s="161" t="str">
        <f>IF(R6="---","",VLOOKUP(R6,List167834567910[],2,FALSE))</f>
        <v/>
      </c>
      <c r="BU6" s="29" t="s">
        <v>119</v>
      </c>
      <c r="BV6" s="161">
        <f>IF(Y6="---","",VLOOKUP(Y6,List167834567910[],2,FALSE))</f>
        <v>0</v>
      </c>
      <c r="BW6" s="161">
        <f>IF(Z6="---","",VLOOKUP(Z6,List167834567910[],2,FALSE))</f>
        <v>0</v>
      </c>
      <c r="BX6" s="161">
        <f>IF(AA6="---","",VLOOKUP(AA6,List167834567910[],2,FALSE))</f>
        <v>0.5</v>
      </c>
      <c r="BY6" s="161">
        <f>IF(AB6="---","",VLOOKUP(AB6,List167834567910[],2,FALSE))</f>
        <v>0.5</v>
      </c>
      <c r="BZ6" s="161">
        <f>IF(AC6="---","",VLOOKUP(AC6,List167834567910[],2,FALSE))</f>
        <v>1</v>
      </c>
      <c r="CA6" s="161" t="str">
        <f>IF(AD6="---","",VLOOKUP(AD6,List167834567910[],2,FALSE))</f>
        <v/>
      </c>
      <c r="CB6" s="161" t="str">
        <f>IF(AE6="---","",VLOOKUP(AE6,List167834567910[],2,FALSE))</f>
        <v/>
      </c>
      <c r="CC6" s="161" t="str">
        <f>IF(AF6="---","",VLOOKUP(AF6,List167834567910[],2,FALSE))</f>
        <v/>
      </c>
      <c r="CD6" s="161" t="str">
        <f>IF(AG6="---","",VLOOKUP(AG6,List167834567910[],2,FALSE))</f>
        <v/>
      </c>
      <c r="CE6" s="161" t="str">
        <f>IF(AH6="---","",VLOOKUP(AH6,List167834567910[],2,FALSE))</f>
        <v/>
      </c>
    </row>
    <row r="7" spans="2:92" ht="13.5" customHeight="1">
      <c r="B7" s="270"/>
      <c r="C7" s="272"/>
      <c r="D7" s="273"/>
      <c r="E7" s="20" t="s">
        <v>120</v>
      </c>
      <c r="F7" s="21"/>
      <c r="G7" s="22"/>
      <c r="H7" s="25" t="s">
        <v>116</v>
      </c>
      <c r="I7" s="25" t="s">
        <v>109</v>
      </c>
      <c r="J7" s="25" t="s">
        <v>109</v>
      </c>
      <c r="K7" s="25" t="s">
        <v>109</v>
      </c>
      <c r="L7" s="25" t="s">
        <v>109</v>
      </c>
      <c r="M7" s="25" t="s">
        <v>109</v>
      </c>
      <c r="N7" s="25" t="s">
        <v>109</v>
      </c>
      <c r="O7" s="25" t="s">
        <v>109</v>
      </c>
      <c r="P7" s="25" t="s">
        <v>109</v>
      </c>
      <c r="Q7" s="25" t="s">
        <v>109</v>
      </c>
      <c r="R7" s="32" t="s">
        <v>109</v>
      </c>
      <c r="Y7" s="25" t="s">
        <v>116</v>
      </c>
      <c r="Z7" s="25" t="s">
        <v>110</v>
      </c>
      <c r="AA7" s="25" t="s">
        <v>110</v>
      </c>
      <c r="AB7" s="25" t="s">
        <v>110</v>
      </c>
      <c r="AC7" s="32" t="s">
        <v>110</v>
      </c>
      <c r="AD7" s="23" t="s">
        <v>109</v>
      </c>
      <c r="AE7" s="23" t="s">
        <v>109</v>
      </c>
      <c r="AF7" s="23" t="s">
        <v>109</v>
      </c>
      <c r="AG7" s="23" t="s">
        <v>109</v>
      </c>
      <c r="AH7" s="23" t="s">
        <v>109</v>
      </c>
      <c r="AK7" s="27" t="str">
        <f t="shared" si="0"/>
        <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121</v>
      </c>
      <c r="AX7" s="30" t="str">
        <f t="shared" si="1"/>
        <v>&lt;60</v>
      </c>
      <c r="AY7" s="50">
        <f>VALUE(IF(AX7="---","",VLOOKUP(AX7,List167834567910[],2,FALSE)))</f>
        <v>0</v>
      </c>
      <c r="AZ7" s="1">
        <f t="shared" si="2"/>
        <v>0</v>
      </c>
      <c r="BA7" s="1" t="e">
        <f>VALUE(IF(AZ7="---","",VLOOKUP(AZ7,List167834567910[],2,FALSE)))</f>
        <v>#N/A</v>
      </c>
      <c r="BB7" s="1" t="str">
        <f t="shared" si="3"/>
        <v>---</v>
      </c>
      <c r="BC7" s="1" t="str">
        <f t="shared" si="4"/>
        <v>Pre-Assessment Year 0</v>
      </c>
      <c r="BI7" s="29" t="s">
        <v>121</v>
      </c>
      <c r="BJ7" s="161">
        <f>IF(H7="---","",VLOOKUP(H7,List167834567910[],2,FALSE))</f>
        <v>0</v>
      </c>
      <c r="BK7" s="161" t="str">
        <f>IF(I7="---","",VLOOKUP(I7,List167834567910[],2,FALSE))</f>
        <v/>
      </c>
      <c r="BL7" s="161" t="str">
        <f>IF(J7="---","",VLOOKUP(J7,List167834567910[],2,FALSE))</f>
        <v/>
      </c>
      <c r="BM7" s="161" t="str">
        <f>IF(K7="---","",VLOOKUP(K7,List167834567910[],2,FALSE))</f>
        <v/>
      </c>
      <c r="BN7" s="161" t="str">
        <f>IF(L7="---","",VLOOKUP(L7,List167834567910[],2,FALSE))</f>
        <v/>
      </c>
      <c r="BO7" s="161" t="str">
        <f>IF(M7="---","",VLOOKUP(M7,List167834567910[],2,FALSE))</f>
        <v/>
      </c>
      <c r="BP7" s="161" t="str">
        <f>IF(N7="---","",VLOOKUP(N7,List167834567910[],2,FALSE))</f>
        <v/>
      </c>
      <c r="BQ7" s="161" t="str">
        <f>IF(O7="---","",VLOOKUP(O7,List167834567910[],2,FALSE))</f>
        <v/>
      </c>
      <c r="BR7" s="161" t="str">
        <f>IF(P7="---","",VLOOKUP(P7,List167834567910[],2,FALSE))</f>
        <v/>
      </c>
      <c r="BS7" s="161" t="str">
        <f>IF(Q7="---","",VLOOKUP(Q7,List167834567910[],2,FALSE))</f>
        <v/>
      </c>
      <c r="BT7" s="161" t="str">
        <f>IF(R7="---","",VLOOKUP(R7,List167834567910[],2,FALSE))</f>
        <v/>
      </c>
      <c r="BU7" s="29" t="s">
        <v>121</v>
      </c>
      <c r="BV7" s="161">
        <f>IF(Y7="---","",VLOOKUP(Y7,List167834567910[],2,FALSE))</f>
        <v>0</v>
      </c>
      <c r="BW7" s="161">
        <f>IF(Z7="---","",VLOOKUP(Z7,List167834567910[],2,FALSE))</f>
        <v>1</v>
      </c>
      <c r="BX7" s="161">
        <f>IF(AA7="---","",VLOOKUP(AA7,List167834567910[],2,FALSE))</f>
        <v>1</v>
      </c>
      <c r="BY7" s="161">
        <f>IF(AB7="---","",VLOOKUP(AB7,List167834567910[],2,FALSE))</f>
        <v>1</v>
      </c>
      <c r="BZ7" s="161">
        <f>IF(AC7="---","",VLOOKUP(AC7,List167834567910[],2,FALSE))</f>
        <v>1</v>
      </c>
      <c r="CA7" s="161" t="str">
        <f>IF(AD7="---","",VLOOKUP(AD7,List167834567910[],2,FALSE))</f>
        <v/>
      </c>
      <c r="CB7" s="161" t="str">
        <f>IF(AE7="---","",VLOOKUP(AE7,List167834567910[],2,FALSE))</f>
        <v/>
      </c>
      <c r="CC7" s="161" t="str">
        <f>IF(AF7="---","",VLOOKUP(AF7,List167834567910[],2,FALSE))</f>
        <v/>
      </c>
      <c r="CD7" s="161" t="str">
        <f>IF(AG7="---","",VLOOKUP(AG7,List167834567910[],2,FALSE))</f>
        <v/>
      </c>
      <c r="CE7" s="161" t="str">
        <f>IF(AH7="---","",VLOOKUP(AH7,List167834567910[],2,FALSE))</f>
        <v/>
      </c>
    </row>
    <row r="8" spans="2:92" ht="13.5" customHeight="1">
      <c r="B8" s="271"/>
      <c r="C8" s="272"/>
      <c r="D8" s="273"/>
      <c r="E8" s="20" t="s">
        <v>122</v>
      </c>
      <c r="F8" s="21"/>
      <c r="G8" s="22"/>
      <c r="H8" s="25" t="s">
        <v>116</v>
      </c>
      <c r="I8" s="25" t="s">
        <v>109</v>
      </c>
      <c r="J8" s="25" t="s">
        <v>109</v>
      </c>
      <c r="K8" s="25" t="s">
        <v>109</v>
      </c>
      <c r="L8" s="25" t="s">
        <v>109</v>
      </c>
      <c r="M8" s="25" t="s">
        <v>109</v>
      </c>
      <c r="N8" s="25" t="s">
        <v>109</v>
      </c>
      <c r="O8" s="25" t="s">
        <v>109</v>
      </c>
      <c r="P8" s="25" t="s">
        <v>109</v>
      </c>
      <c r="Q8" s="25" t="s">
        <v>109</v>
      </c>
      <c r="R8" s="32" t="s">
        <v>109</v>
      </c>
      <c r="Y8" s="25" t="s">
        <v>116</v>
      </c>
      <c r="Z8" s="25" t="s">
        <v>116</v>
      </c>
      <c r="AA8" s="25" t="s">
        <v>116</v>
      </c>
      <c r="AB8" s="25" t="s">
        <v>108</v>
      </c>
      <c r="AC8" s="32" t="s">
        <v>108</v>
      </c>
      <c r="AD8" s="23" t="s">
        <v>109</v>
      </c>
      <c r="AE8" s="23" t="s">
        <v>109</v>
      </c>
      <c r="AF8" s="23" t="s">
        <v>109</v>
      </c>
      <c r="AG8" s="23" t="s">
        <v>109</v>
      </c>
      <c r="AH8" s="23" t="s">
        <v>109</v>
      </c>
      <c r="AK8" s="27" t="str">
        <f t="shared" si="0"/>
        <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123</v>
      </c>
      <c r="AX8" s="30" t="str">
        <f t="shared" si="1"/>
        <v>&lt;60</v>
      </c>
      <c r="AY8" s="50">
        <f>VALUE(IF(AX8="---","",VLOOKUP(AX8,List167834567910[],2,FALSE)))</f>
        <v>0</v>
      </c>
      <c r="AZ8" s="1">
        <f t="shared" si="2"/>
        <v>0</v>
      </c>
      <c r="BA8" s="1" t="e">
        <f>VALUE(IF(AZ8="---","",VLOOKUP(AZ8,List167834567910[],2,FALSE)))</f>
        <v>#N/A</v>
      </c>
      <c r="BB8" s="1" t="str">
        <f t="shared" si="3"/>
        <v>---</v>
      </c>
      <c r="BC8" s="1" t="str">
        <f t="shared" si="4"/>
        <v>Pre-Assessment Year 0</v>
      </c>
      <c r="BI8" s="29" t="s">
        <v>123</v>
      </c>
      <c r="BJ8" s="161">
        <f>IF(H8="---","",VLOOKUP(H8,List167834567910[],2,FALSE))</f>
        <v>0</v>
      </c>
      <c r="BK8" s="161" t="str">
        <f>IF(I8="---","",VLOOKUP(I8,List167834567910[],2,FALSE))</f>
        <v/>
      </c>
      <c r="BL8" s="161" t="str">
        <f>IF(J8="---","",VLOOKUP(J8,List167834567910[],2,FALSE))</f>
        <v/>
      </c>
      <c r="BM8" s="161" t="str">
        <f>IF(K8="---","",VLOOKUP(K8,List167834567910[],2,FALSE))</f>
        <v/>
      </c>
      <c r="BN8" s="161" t="str">
        <f>IF(L8="---","",VLOOKUP(L8,List167834567910[],2,FALSE))</f>
        <v/>
      </c>
      <c r="BO8" s="161" t="str">
        <f>IF(M8="---","",VLOOKUP(M8,List167834567910[],2,FALSE))</f>
        <v/>
      </c>
      <c r="BP8" s="161" t="str">
        <f>IF(N8="---","",VLOOKUP(N8,List167834567910[],2,FALSE))</f>
        <v/>
      </c>
      <c r="BQ8" s="161" t="str">
        <f>IF(O8="---","",VLOOKUP(O8,List167834567910[],2,FALSE))</f>
        <v/>
      </c>
      <c r="BR8" s="161" t="str">
        <f>IF(P8="---","",VLOOKUP(P8,List167834567910[],2,FALSE))</f>
        <v/>
      </c>
      <c r="BS8" s="161" t="str">
        <f>IF(Q8="---","",VLOOKUP(Q8,List167834567910[],2,FALSE))</f>
        <v/>
      </c>
      <c r="BT8" s="161" t="str">
        <f>IF(R8="---","",VLOOKUP(R8,List167834567910[],2,FALSE))</f>
        <v/>
      </c>
      <c r="BU8" s="29" t="s">
        <v>123</v>
      </c>
      <c r="BV8" s="161">
        <f>IF(Y8="---","",VLOOKUP(Y8,List167834567910[],2,FALSE))</f>
        <v>0</v>
      </c>
      <c r="BW8" s="161">
        <f>IF(Z8="---","",VLOOKUP(Z8,List167834567910[],2,FALSE))</f>
        <v>0</v>
      </c>
      <c r="BX8" s="161">
        <f>IF(AA8="---","",VLOOKUP(AA8,List167834567910[],2,FALSE))</f>
        <v>0</v>
      </c>
      <c r="BY8" s="161">
        <f>IF(AB8="---","",VLOOKUP(AB8,List167834567910[],2,FALSE))</f>
        <v>0.5</v>
      </c>
      <c r="BZ8" s="161">
        <f>IF(AC8="---","",VLOOKUP(AC8,List167834567910[],2,FALSE))</f>
        <v>0.5</v>
      </c>
      <c r="CA8" s="161" t="str">
        <f>IF(AD8="---","",VLOOKUP(AD8,List167834567910[],2,FALSE))</f>
        <v/>
      </c>
      <c r="CB8" s="161" t="str">
        <f>IF(AE8="---","",VLOOKUP(AE8,List167834567910[],2,FALSE))</f>
        <v/>
      </c>
      <c r="CC8" s="161" t="str">
        <f>IF(AF8="---","",VLOOKUP(AF8,List167834567910[],2,FALSE))</f>
        <v/>
      </c>
      <c r="CD8" s="161" t="str">
        <f>IF(AG8="---","",VLOOKUP(AG8,List167834567910[],2,FALSE))</f>
        <v/>
      </c>
      <c r="CE8" s="161" t="str">
        <f>IF(AH8="---","",VLOOKUP(AH8,List167834567910[],2,FALSE))</f>
        <v/>
      </c>
    </row>
    <row r="9" spans="2:92" ht="13.5" customHeight="1">
      <c r="B9" s="270">
        <v>2</v>
      </c>
      <c r="C9" s="274" t="s">
        <v>124</v>
      </c>
      <c r="D9" s="275"/>
      <c r="E9" s="200" t="s">
        <v>125</v>
      </c>
      <c r="F9" s="200"/>
      <c r="G9" s="201"/>
      <c r="H9" s="25" t="s">
        <v>110</v>
      </c>
      <c r="I9" s="25" t="s">
        <v>109</v>
      </c>
      <c r="J9" s="25" t="s">
        <v>109</v>
      </c>
      <c r="K9" s="25" t="s">
        <v>109</v>
      </c>
      <c r="L9" s="25" t="s">
        <v>109</v>
      </c>
      <c r="M9" s="25" t="s">
        <v>109</v>
      </c>
      <c r="N9" s="25" t="s">
        <v>109</v>
      </c>
      <c r="O9" s="25" t="s">
        <v>109</v>
      </c>
      <c r="P9" s="25" t="s">
        <v>109</v>
      </c>
      <c r="Q9" s="25" t="s">
        <v>109</v>
      </c>
      <c r="R9" s="32" t="s">
        <v>109</v>
      </c>
      <c r="Y9" s="25" t="s">
        <v>108</v>
      </c>
      <c r="Z9" s="25" t="s">
        <v>108</v>
      </c>
      <c r="AA9" s="25" t="s">
        <v>108</v>
      </c>
      <c r="AB9" s="25" t="s">
        <v>110</v>
      </c>
      <c r="AC9" s="32" t="s">
        <v>110</v>
      </c>
      <c r="AD9" s="23" t="s">
        <v>109</v>
      </c>
      <c r="AE9" s="23" t="s">
        <v>109</v>
      </c>
      <c r="AF9" s="23" t="s">
        <v>109</v>
      </c>
      <c r="AG9" s="23" t="s">
        <v>109</v>
      </c>
      <c r="AH9" s="23" t="s">
        <v>109</v>
      </c>
      <c r="AK9" s="27" t="str">
        <f t="shared" si="0"/>
        <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126</v>
      </c>
      <c r="AX9" s="30" t="str">
        <f t="shared" si="1"/>
        <v>≥80</v>
      </c>
      <c r="AY9" s="50">
        <f>VALUE(IF(AX9="---","",VLOOKUP(AX9,List167834567910[],2,FALSE)))</f>
        <v>1</v>
      </c>
      <c r="AZ9" s="1">
        <f t="shared" si="2"/>
        <v>0</v>
      </c>
      <c r="BA9" s="1" t="e">
        <f>VALUE(IF(AZ9="---","",VLOOKUP(AZ9,List167834567910[],2,FALSE)))</f>
        <v>#N/A</v>
      </c>
      <c r="BB9" s="1" t="str">
        <f t="shared" si="3"/>
        <v>---</v>
      </c>
      <c r="BC9" s="1" t="str">
        <f t="shared" si="4"/>
        <v>Pre-Assessment Year 0</v>
      </c>
      <c r="BI9" s="29" t="s">
        <v>126</v>
      </c>
      <c r="BJ9" s="161">
        <f>IF(H9="---","",VLOOKUP(H9,List167834567910[],2,FALSE))</f>
        <v>1</v>
      </c>
      <c r="BK9" s="161" t="str">
        <f>IF(I9="---","",VLOOKUP(I9,List167834567910[],2,FALSE))</f>
        <v/>
      </c>
      <c r="BL9" s="161" t="str">
        <f>IF(J9="---","",VLOOKUP(J9,List167834567910[],2,FALSE))</f>
        <v/>
      </c>
      <c r="BM9" s="161" t="str">
        <f>IF(K9="---","",VLOOKUP(K9,List167834567910[],2,FALSE))</f>
        <v/>
      </c>
      <c r="BN9" s="161" t="str">
        <f>IF(L9="---","",VLOOKUP(L9,List167834567910[],2,FALSE))</f>
        <v/>
      </c>
      <c r="BO9" s="161" t="str">
        <f>IF(M9="---","",VLOOKUP(M9,List167834567910[],2,FALSE))</f>
        <v/>
      </c>
      <c r="BP9" s="161" t="str">
        <f>IF(N9="---","",VLOOKUP(N9,List167834567910[],2,FALSE))</f>
        <v/>
      </c>
      <c r="BQ9" s="161" t="str">
        <f>IF(O9="---","",VLOOKUP(O9,List167834567910[],2,FALSE))</f>
        <v/>
      </c>
      <c r="BR9" s="161" t="str">
        <f>IF(P9="---","",VLOOKUP(P9,List167834567910[],2,FALSE))</f>
        <v/>
      </c>
      <c r="BS9" s="161" t="str">
        <f>IF(Q9="---","",VLOOKUP(Q9,List167834567910[],2,FALSE))</f>
        <v/>
      </c>
      <c r="BT9" s="161" t="str">
        <f>IF(R9="---","",VLOOKUP(R9,List167834567910[],2,FALSE))</f>
        <v/>
      </c>
      <c r="BU9" s="29" t="s">
        <v>126</v>
      </c>
      <c r="BV9" s="161">
        <f>IF(Y9="---","",VLOOKUP(Y9,List167834567910[],2,FALSE))</f>
        <v>0.5</v>
      </c>
      <c r="BW9" s="161">
        <f>IF(Z9="---","",VLOOKUP(Z9,List167834567910[],2,FALSE))</f>
        <v>0.5</v>
      </c>
      <c r="BX9" s="161">
        <f>IF(AA9="---","",VLOOKUP(AA9,List167834567910[],2,FALSE))</f>
        <v>0.5</v>
      </c>
      <c r="BY9" s="161">
        <f>IF(AB9="---","",VLOOKUP(AB9,List167834567910[],2,FALSE))</f>
        <v>1</v>
      </c>
      <c r="BZ9" s="161">
        <f>IF(AC9="---","",VLOOKUP(AC9,List167834567910[],2,FALSE))</f>
        <v>1</v>
      </c>
      <c r="CA9" s="161" t="str">
        <f>IF(AD9="---","",VLOOKUP(AD9,List167834567910[],2,FALSE))</f>
        <v/>
      </c>
      <c r="CB9" s="161" t="str">
        <f>IF(AE9="---","",VLOOKUP(AE9,List167834567910[],2,FALSE))</f>
        <v/>
      </c>
      <c r="CC9" s="161" t="str">
        <f>IF(AF9="---","",VLOOKUP(AF9,List167834567910[],2,FALSE))</f>
        <v/>
      </c>
      <c r="CD9" s="161" t="str">
        <f>IF(AG9="---","",VLOOKUP(AG9,List167834567910[],2,FALSE))</f>
        <v/>
      </c>
      <c r="CE9" s="161" t="str">
        <f>IF(AH9="---","",VLOOKUP(AH9,List167834567910[],2,FALSE))</f>
        <v/>
      </c>
    </row>
    <row r="10" spans="2:92" ht="13.5" customHeight="1">
      <c r="B10" s="270"/>
      <c r="C10" s="274"/>
      <c r="D10" s="275"/>
      <c r="E10" s="200" t="s">
        <v>127</v>
      </c>
      <c r="F10" s="200"/>
      <c r="G10" s="201"/>
      <c r="H10" s="25" t="s">
        <v>108</v>
      </c>
      <c r="I10" s="25" t="s">
        <v>109</v>
      </c>
      <c r="J10" s="25" t="s">
        <v>109</v>
      </c>
      <c r="K10" s="25" t="s">
        <v>109</v>
      </c>
      <c r="L10" s="25" t="s">
        <v>109</v>
      </c>
      <c r="M10" s="25" t="s">
        <v>109</v>
      </c>
      <c r="N10" s="25" t="s">
        <v>109</v>
      </c>
      <c r="O10" s="25" t="s">
        <v>109</v>
      </c>
      <c r="P10" s="25" t="s">
        <v>109</v>
      </c>
      <c r="Q10" s="25" t="s">
        <v>109</v>
      </c>
      <c r="R10" s="32" t="s">
        <v>109</v>
      </c>
      <c r="Y10" s="25" t="s">
        <v>108</v>
      </c>
      <c r="Z10" s="25" t="s">
        <v>108</v>
      </c>
      <c r="AA10" s="25" t="s">
        <v>108</v>
      </c>
      <c r="AB10" s="25" t="s">
        <v>110</v>
      </c>
      <c r="AC10" s="32" t="s">
        <v>110</v>
      </c>
      <c r="AD10" s="23" t="s">
        <v>109</v>
      </c>
      <c r="AE10" s="23" t="s">
        <v>109</v>
      </c>
      <c r="AF10" s="23" t="s">
        <v>109</v>
      </c>
      <c r="AG10" s="23" t="s">
        <v>109</v>
      </c>
      <c r="AH10" s="23" t="s">
        <v>109</v>
      </c>
      <c r="AK10" s="27" t="str">
        <f t="shared" si="0"/>
        <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128</v>
      </c>
      <c r="AX10" s="30" t="str">
        <f t="shared" si="1"/>
        <v>60-79</v>
      </c>
      <c r="AY10" s="50">
        <f>VALUE(IF(AX10="---","",VLOOKUP(AX10,List167834567910[],2,FALSE)))</f>
        <v>0.5</v>
      </c>
      <c r="AZ10" s="1">
        <f t="shared" si="2"/>
        <v>0</v>
      </c>
      <c r="BA10" s="1" t="e">
        <f>VALUE(IF(AZ10="---","",VLOOKUP(AZ10,List167834567910[],2,FALSE)))</f>
        <v>#N/A</v>
      </c>
      <c r="BB10" s="1" t="str">
        <f t="shared" si="3"/>
        <v>---</v>
      </c>
      <c r="BC10" s="1" t="str">
        <f t="shared" si="4"/>
        <v>Pre-Assessment Year 0</v>
      </c>
      <c r="BI10" s="29" t="s">
        <v>128</v>
      </c>
      <c r="BJ10" s="161">
        <f>IF(H10="---","",VLOOKUP(H10,List167834567910[],2,FALSE))</f>
        <v>0.5</v>
      </c>
      <c r="BK10" s="161" t="str">
        <f>IF(I10="---","",VLOOKUP(I10,List167834567910[],2,FALSE))</f>
        <v/>
      </c>
      <c r="BL10" s="161" t="str">
        <f>IF(J10="---","",VLOOKUP(J10,List167834567910[],2,FALSE))</f>
        <v/>
      </c>
      <c r="BM10" s="161" t="str">
        <f>IF(K10="---","",VLOOKUP(K10,List167834567910[],2,FALSE))</f>
        <v/>
      </c>
      <c r="BN10" s="161" t="str">
        <f>IF(L10="---","",VLOOKUP(L10,List167834567910[],2,FALSE))</f>
        <v/>
      </c>
      <c r="BO10" s="161" t="str">
        <f>IF(M10="---","",VLOOKUP(M10,List167834567910[],2,FALSE))</f>
        <v/>
      </c>
      <c r="BP10" s="161" t="str">
        <f>IF(N10="---","",VLOOKUP(N10,List167834567910[],2,FALSE))</f>
        <v/>
      </c>
      <c r="BQ10" s="161" t="str">
        <f>IF(O10="---","",VLOOKUP(O10,List167834567910[],2,FALSE))</f>
        <v/>
      </c>
      <c r="BR10" s="161" t="str">
        <f>IF(P10="---","",VLOOKUP(P10,List167834567910[],2,FALSE))</f>
        <v/>
      </c>
      <c r="BS10" s="161" t="str">
        <f>IF(Q10="---","",VLOOKUP(Q10,List167834567910[],2,FALSE))</f>
        <v/>
      </c>
      <c r="BT10" s="161" t="str">
        <f>IF(R10="---","",VLOOKUP(R10,List167834567910[],2,FALSE))</f>
        <v/>
      </c>
      <c r="BU10" s="29" t="s">
        <v>128</v>
      </c>
      <c r="BV10" s="161">
        <f>IF(Y10="---","",VLOOKUP(Y10,List167834567910[],2,FALSE))</f>
        <v>0.5</v>
      </c>
      <c r="BW10" s="161">
        <f>IF(Z10="---","",VLOOKUP(Z10,List167834567910[],2,FALSE))</f>
        <v>0.5</v>
      </c>
      <c r="BX10" s="161">
        <f>IF(AA10="---","",VLOOKUP(AA10,List167834567910[],2,FALSE))</f>
        <v>0.5</v>
      </c>
      <c r="BY10" s="161">
        <f>IF(AB10="---","",VLOOKUP(AB10,List167834567910[],2,FALSE))</f>
        <v>1</v>
      </c>
      <c r="BZ10" s="161">
        <f>IF(AC10="---","",VLOOKUP(AC10,List167834567910[],2,FALSE))</f>
        <v>1</v>
      </c>
      <c r="CA10" s="161" t="str">
        <f>IF(AD10="---","",VLOOKUP(AD10,List167834567910[],2,FALSE))</f>
        <v/>
      </c>
      <c r="CB10" s="161" t="str">
        <f>IF(AE10="---","",VLOOKUP(AE10,List167834567910[],2,FALSE))</f>
        <v/>
      </c>
      <c r="CC10" s="161" t="str">
        <f>IF(AF10="---","",VLOOKUP(AF10,List167834567910[],2,FALSE))</f>
        <v/>
      </c>
      <c r="CD10" s="161" t="str">
        <f>IF(AG10="---","",VLOOKUP(AG10,List167834567910[],2,FALSE))</f>
        <v/>
      </c>
      <c r="CE10" s="161" t="str">
        <f>IF(AH10="---","",VLOOKUP(AH10,List167834567910[],2,FALSE))</f>
        <v/>
      </c>
    </row>
    <row r="11" spans="2:92" ht="13.5" customHeight="1">
      <c r="B11" s="270"/>
      <c r="C11" s="274"/>
      <c r="D11" s="275"/>
      <c r="E11" s="200" t="s">
        <v>129</v>
      </c>
      <c r="F11" s="200"/>
      <c r="G11" s="201"/>
      <c r="H11" s="25" t="s">
        <v>108</v>
      </c>
      <c r="I11" s="25" t="s">
        <v>109</v>
      </c>
      <c r="J11" s="25" t="s">
        <v>109</v>
      </c>
      <c r="K11" s="25" t="s">
        <v>109</v>
      </c>
      <c r="L11" s="25" t="s">
        <v>109</v>
      </c>
      <c r="M11" s="25" t="s">
        <v>109</v>
      </c>
      <c r="N11" s="25" t="s">
        <v>109</v>
      </c>
      <c r="O11" s="25" t="s">
        <v>109</v>
      </c>
      <c r="P11" s="25" t="s">
        <v>109</v>
      </c>
      <c r="Q11" s="25" t="s">
        <v>109</v>
      </c>
      <c r="R11" s="32" t="s">
        <v>109</v>
      </c>
      <c r="Y11" s="25" t="s">
        <v>108</v>
      </c>
      <c r="Z11" s="25" t="s">
        <v>108</v>
      </c>
      <c r="AA11" s="25" t="s">
        <v>108</v>
      </c>
      <c r="AB11" s="25" t="s">
        <v>108</v>
      </c>
      <c r="AC11" s="32" t="s">
        <v>110</v>
      </c>
      <c r="AD11" s="23" t="s">
        <v>109</v>
      </c>
      <c r="AE11" s="23" t="s">
        <v>109</v>
      </c>
      <c r="AF11" s="23" t="s">
        <v>109</v>
      </c>
      <c r="AG11" s="23" t="s">
        <v>109</v>
      </c>
      <c r="AH11" s="23" t="s">
        <v>109</v>
      </c>
      <c r="AK11" s="27" t="str">
        <f t="shared" si="0"/>
        <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130</v>
      </c>
      <c r="AX11" s="30" t="str">
        <f t="shared" si="1"/>
        <v>60-79</v>
      </c>
      <c r="AY11" s="50">
        <f>VALUE(IF(AX11="---","",VLOOKUP(AX11,List167834567910[],2,FALSE)))</f>
        <v>0.5</v>
      </c>
      <c r="AZ11" s="1">
        <f t="shared" si="2"/>
        <v>0</v>
      </c>
      <c r="BA11" s="1" t="e">
        <f>VALUE(IF(AZ11="---","",VLOOKUP(AZ11,List167834567910[],2,FALSE)))</f>
        <v>#N/A</v>
      </c>
      <c r="BB11" s="1" t="str">
        <f t="shared" si="3"/>
        <v>---</v>
      </c>
      <c r="BC11" s="1" t="str">
        <f t="shared" si="4"/>
        <v>Pre-Assessment Year 0</v>
      </c>
      <c r="BI11" s="29" t="s">
        <v>130</v>
      </c>
      <c r="BJ11" s="161">
        <f>IF(H11="---","",VLOOKUP(H11,List167834567910[],2,FALSE))</f>
        <v>0.5</v>
      </c>
      <c r="BK11" s="161" t="str">
        <f>IF(I11="---","",VLOOKUP(I11,List167834567910[],2,FALSE))</f>
        <v/>
      </c>
      <c r="BL11" s="161" t="str">
        <f>IF(J11="---","",VLOOKUP(J11,List167834567910[],2,FALSE))</f>
        <v/>
      </c>
      <c r="BM11" s="161" t="str">
        <f>IF(K11="---","",VLOOKUP(K11,List167834567910[],2,FALSE))</f>
        <v/>
      </c>
      <c r="BN11" s="161" t="str">
        <f>IF(L11="---","",VLOOKUP(L11,List167834567910[],2,FALSE))</f>
        <v/>
      </c>
      <c r="BO11" s="161" t="str">
        <f>IF(M11="---","",VLOOKUP(M11,List167834567910[],2,FALSE))</f>
        <v/>
      </c>
      <c r="BP11" s="161" t="str">
        <f>IF(N11="---","",VLOOKUP(N11,List167834567910[],2,FALSE))</f>
        <v/>
      </c>
      <c r="BQ11" s="161" t="str">
        <f>IF(O11="---","",VLOOKUP(O11,List167834567910[],2,FALSE))</f>
        <v/>
      </c>
      <c r="BR11" s="161" t="str">
        <f>IF(P11="---","",VLOOKUP(P11,List167834567910[],2,FALSE))</f>
        <v/>
      </c>
      <c r="BS11" s="161" t="str">
        <f>IF(Q11="---","",VLOOKUP(Q11,List167834567910[],2,FALSE))</f>
        <v/>
      </c>
      <c r="BT11" s="161" t="str">
        <f>IF(R11="---","",VLOOKUP(R11,List167834567910[],2,FALSE))</f>
        <v/>
      </c>
      <c r="BU11" s="29" t="s">
        <v>130</v>
      </c>
      <c r="BV11" s="161">
        <f>IF(Y11="---","",VLOOKUP(Y11,List167834567910[],2,FALSE))</f>
        <v>0.5</v>
      </c>
      <c r="BW11" s="161">
        <f>IF(Z11="---","",VLOOKUP(Z11,List167834567910[],2,FALSE))</f>
        <v>0.5</v>
      </c>
      <c r="BX11" s="161">
        <f>IF(AA11="---","",VLOOKUP(AA11,List167834567910[],2,FALSE))</f>
        <v>0.5</v>
      </c>
      <c r="BY11" s="161">
        <f>IF(AB11="---","",VLOOKUP(AB11,List167834567910[],2,FALSE))</f>
        <v>0.5</v>
      </c>
      <c r="BZ11" s="161">
        <f>IF(AC11="---","",VLOOKUP(AC11,List167834567910[],2,FALSE))</f>
        <v>1</v>
      </c>
      <c r="CA11" s="161" t="str">
        <f>IF(AD11="---","",VLOOKUP(AD11,List167834567910[],2,FALSE))</f>
        <v/>
      </c>
      <c r="CB11" s="161" t="str">
        <f>IF(AE11="---","",VLOOKUP(AE11,List167834567910[],2,FALSE))</f>
        <v/>
      </c>
      <c r="CC11" s="161" t="str">
        <f>IF(AF11="---","",VLOOKUP(AF11,List167834567910[],2,FALSE))</f>
        <v/>
      </c>
      <c r="CD11" s="161" t="str">
        <f>IF(AG11="---","",VLOOKUP(AG11,List167834567910[],2,FALSE))</f>
        <v/>
      </c>
      <c r="CE11" s="161" t="str">
        <f>IF(AH11="---","",VLOOKUP(AH11,List167834567910[],2,FALSE))</f>
        <v/>
      </c>
    </row>
    <row r="12" spans="2:92" ht="13.5" customHeight="1">
      <c r="B12" s="270"/>
      <c r="C12" s="274" t="s">
        <v>131</v>
      </c>
      <c r="D12" s="275"/>
      <c r="E12" s="200" t="s">
        <v>132</v>
      </c>
      <c r="F12" s="200"/>
      <c r="G12" s="201"/>
      <c r="H12" s="25" t="s">
        <v>116</v>
      </c>
      <c r="I12" s="25" t="s">
        <v>109</v>
      </c>
      <c r="J12" s="25" t="s">
        <v>109</v>
      </c>
      <c r="K12" s="25" t="s">
        <v>109</v>
      </c>
      <c r="L12" s="25" t="s">
        <v>109</v>
      </c>
      <c r="M12" s="25" t="s">
        <v>109</v>
      </c>
      <c r="N12" s="25" t="s">
        <v>109</v>
      </c>
      <c r="O12" s="25" t="s">
        <v>109</v>
      </c>
      <c r="P12" s="25" t="s">
        <v>109</v>
      </c>
      <c r="Q12" s="25" t="s">
        <v>109</v>
      </c>
      <c r="R12" s="32" t="s">
        <v>109</v>
      </c>
      <c r="Y12" s="25" t="s">
        <v>108</v>
      </c>
      <c r="Z12" s="25" t="s">
        <v>108</v>
      </c>
      <c r="AA12" s="25" t="s">
        <v>108</v>
      </c>
      <c r="AB12" s="25" t="s">
        <v>108</v>
      </c>
      <c r="AC12" s="32" t="s">
        <v>110</v>
      </c>
      <c r="AD12" s="23" t="s">
        <v>109</v>
      </c>
      <c r="AE12" s="23" t="s">
        <v>109</v>
      </c>
      <c r="AF12" s="23" t="s">
        <v>109</v>
      </c>
      <c r="AG12" s="23" t="s">
        <v>109</v>
      </c>
      <c r="AH12" s="23" t="s">
        <v>109</v>
      </c>
      <c r="AK12" s="27" t="str">
        <f t="shared" si="0"/>
        <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133</v>
      </c>
      <c r="AX12" s="30" t="str">
        <f t="shared" si="1"/>
        <v>&lt;60</v>
      </c>
      <c r="AY12" s="50">
        <f>VALUE(IF(AX12="---","",VLOOKUP(AX12,List167834567910[],2,FALSE)))</f>
        <v>0</v>
      </c>
      <c r="AZ12" s="1">
        <f t="shared" si="2"/>
        <v>0</v>
      </c>
      <c r="BA12" s="1" t="e">
        <f>VALUE(IF(AZ12="---","",VLOOKUP(AZ12,List167834567910[],2,FALSE)))</f>
        <v>#N/A</v>
      </c>
      <c r="BB12" s="1" t="str">
        <f t="shared" si="3"/>
        <v>---</v>
      </c>
      <c r="BC12" s="1" t="str">
        <f t="shared" si="4"/>
        <v>Pre-Assessment Year 0</v>
      </c>
      <c r="BI12" s="29" t="s">
        <v>133</v>
      </c>
      <c r="BJ12" s="161">
        <f>IF(H12="---","",VLOOKUP(H12,List167834567910[],2,FALSE))</f>
        <v>0</v>
      </c>
      <c r="BK12" s="161" t="str">
        <f>IF(I12="---","",VLOOKUP(I12,List167834567910[],2,FALSE))</f>
        <v/>
      </c>
      <c r="BL12" s="161" t="str">
        <f>IF(J12="---","",VLOOKUP(J12,List167834567910[],2,FALSE))</f>
        <v/>
      </c>
      <c r="BM12" s="161" t="str">
        <f>IF(K12="---","",VLOOKUP(K12,List167834567910[],2,FALSE))</f>
        <v/>
      </c>
      <c r="BN12" s="161" t="str">
        <f>IF(L12="---","",VLOOKUP(L12,List167834567910[],2,FALSE))</f>
        <v/>
      </c>
      <c r="BO12" s="161" t="str">
        <f>IF(M12="---","",VLOOKUP(M12,List167834567910[],2,FALSE))</f>
        <v/>
      </c>
      <c r="BP12" s="161" t="str">
        <f>IF(N12="---","",VLOOKUP(N12,List167834567910[],2,FALSE))</f>
        <v/>
      </c>
      <c r="BQ12" s="161" t="str">
        <f>IF(O12="---","",VLOOKUP(O12,List167834567910[],2,FALSE))</f>
        <v/>
      </c>
      <c r="BR12" s="161" t="str">
        <f>IF(P12="---","",VLOOKUP(P12,List167834567910[],2,FALSE))</f>
        <v/>
      </c>
      <c r="BS12" s="161" t="str">
        <f>IF(Q12="---","",VLOOKUP(Q12,List167834567910[],2,FALSE))</f>
        <v/>
      </c>
      <c r="BT12" s="161" t="str">
        <f>IF(R12="---","",VLOOKUP(R12,List167834567910[],2,FALSE))</f>
        <v/>
      </c>
      <c r="BU12" s="29" t="s">
        <v>133</v>
      </c>
      <c r="BV12" s="161">
        <f>IF(Y12="---","",VLOOKUP(Y12,List167834567910[],2,FALSE))</f>
        <v>0.5</v>
      </c>
      <c r="BW12" s="161">
        <f>IF(Z12="---","",VLOOKUP(Z12,List167834567910[],2,FALSE))</f>
        <v>0.5</v>
      </c>
      <c r="BX12" s="161">
        <f>IF(AA12="---","",VLOOKUP(AA12,List167834567910[],2,FALSE))</f>
        <v>0.5</v>
      </c>
      <c r="BY12" s="161">
        <f>IF(AB12="---","",VLOOKUP(AB12,List167834567910[],2,FALSE))</f>
        <v>0.5</v>
      </c>
      <c r="BZ12" s="161">
        <f>IF(AC12="---","",VLOOKUP(AC12,List167834567910[],2,FALSE))</f>
        <v>1</v>
      </c>
      <c r="CA12" s="161" t="str">
        <f>IF(AD12="---","",VLOOKUP(AD12,List167834567910[],2,FALSE))</f>
        <v/>
      </c>
      <c r="CB12" s="161" t="str">
        <f>IF(AE12="---","",VLOOKUP(AE12,List167834567910[],2,FALSE))</f>
        <v/>
      </c>
      <c r="CC12" s="161" t="str">
        <f>IF(AF12="---","",VLOOKUP(AF12,List167834567910[],2,FALSE))</f>
        <v/>
      </c>
      <c r="CD12" s="161" t="str">
        <f>IF(AG12="---","",VLOOKUP(AG12,List167834567910[],2,FALSE))</f>
        <v/>
      </c>
      <c r="CE12" s="161" t="str">
        <f>IF(AH12="---","",VLOOKUP(AH12,List167834567910[],2,FALSE))</f>
        <v/>
      </c>
    </row>
    <row r="13" spans="2:92" ht="13.5" customHeight="1">
      <c r="B13" s="270"/>
      <c r="C13" s="274"/>
      <c r="D13" s="275"/>
      <c r="E13" s="200" t="s">
        <v>134</v>
      </c>
      <c r="F13" s="200"/>
      <c r="G13" s="201"/>
      <c r="H13" s="25" t="s">
        <v>108</v>
      </c>
      <c r="I13" s="25" t="s">
        <v>109</v>
      </c>
      <c r="J13" s="25" t="s">
        <v>109</v>
      </c>
      <c r="K13" s="25" t="s">
        <v>109</v>
      </c>
      <c r="L13" s="25" t="s">
        <v>109</v>
      </c>
      <c r="M13" s="25" t="s">
        <v>109</v>
      </c>
      <c r="N13" s="25" t="s">
        <v>109</v>
      </c>
      <c r="O13" s="25" t="s">
        <v>109</v>
      </c>
      <c r="P13" s="25" t="s">
        <v>109</v>
      </c>
      <c r="Q13" s="25" t="s">
        <v>109</v>
      </c>
      <c r="R13" s="32" t="s">
        <v>109</v>
      </c>
      <c r="Y13" s="25" t="s">
        <v>110</v>
      </c>
      <c r="Z13" s="25" t="s">
        <v>110</v>
      </c>
      <c r="AA13" s="25" t="s">
        <v>110</v>
      </c>
      <c r="AB13" s="25" t="s">
        <v>110</v>
      </c>
      <c r="AC13" s="32" t="s">
        <v>110</v>
      </c>
      <c r="AD13" s="23" t="s">
        <v>109</v>
      </c>
      <c r="AE13" s="23" t="s">
        <v>109</v>
      </c>
      <c r="AF13" s="23" t="s">
        <v>109</v>
      </c>
      <c r="AG13" s="23" t="s">
        <v>109</v>
      </c>
      <c r="AH13" s="23" t="s">
        <v>109</v>
      </c>
      <c r="AK13" s="27" t="str">
        <f t="shared" si="0"/>
        <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135</v>
      </c>
      <c r="AX13" s="30" t="str">
        <f t="shared" si="1"/>
        <v>60-79</v>
      </c>
      <c r="AY13" s="50">
        <f>VALUE(IF(AX13="---","",VLOOKUP(AX13,List167834567910[],2,FALSE)))</f>
        <v>0.5</v>
      </c>
      <c r="AZ13" s="1">
        <f t="shared" si="2"/>
        <v>0</v>
      </c>
      <c r="BA13" s="1" t="e">
        <f>VALUE(IF(AZ13="---","",VLOOKUP(AZ13,List167834567910[],2,FALSE)))</f>
        <v>#N/A</v>
      </c>
      <c r="BB13" s="1" t="str">
        <f t="shared" si="3"/>
        <v>---</v>
      </c>
      <c r="BC13" s="1" t="str">
        <f t="shared" si="4"/>
        <v>Pre-Assessment Year 0</v>
      </c>
      <c r="BI13" s="29" t="s">
        <v>135</v>
      </c>
      <c r="BJ13" s="161">
        <f>IF(H13="---","",VLOOKUP(H13,List167834567910[],2,FALSE))</f>
        <v>0.5</v>
      </c>
      <c r="BK13" s="161" t="str">
        <f>IF(I13="---","",VLOOKUP(I13,List167834567910[],2,FALSE))</f>
        <v/>
      </c>
      <c r="BL13" s="161" t="str">
        <f>IF(J13="---","",VLOOKUP(J13,List167834567910[],2,FALSE))</f>
        <v/>
      </c>
      <c r="BM13" s="161" t="str">
        <f>IF(K13="---","",VLOOKUP(K13,List167834567910[],2,FALSE))</f>
        <v/>
      </c>
      <c r="BN13" s="161" t="str">
        <f>IF(L13="---","",VLOOKUP(L13,List167834567910[],2,FALSE))</f>
        <v/>
      </c>
      <c r="BO13" s="161" t="str">
        <f>IF(M13="---","",VLOOKUP(M13,List167834567910[],2,FALSE))</f>
        <v/>
      </c>
      <c r="BP13" s="161" t="str">
        <f>IF(N13="---","",VLOOKUP(N13,List167834567910[],2,FALSE))</f>
        <v/>
      </c>
      <c r="BQ13" s="161" t="str">
        <f>IF(O13="---","",VLOOKUP(O13,List167834567910[],2,FALSE))</f>
        <v/>
      </c>
      <c r="BR13" s="161" t="str">
        <f>IF(P13="---","",VLOOKUP(P13,List167834567910[],2,FALSE))</f>
        <v/>
      </c>
      <c r="BS13" s="161" t="str">
        <f>IF(Q13="---","",VLOOKUP(Q13,List167834567910[],2,FALSE))</f>
        <v/>
      </c>
      <c r="BT13" s="161" t="str">
        <f>IF(R13="---","",VLOOKUP(R13,List167834567910[],2,FALSE))</f>
        <v/>
      </c>
      <c r="BU13" s="29" t="s">
        <v>135</v>
      </c>
      <c r="BV13" s="161">
        <f>IF(Y13="---","",VLOOKUP(Y13,List167834567910[],2,FALSE))</f>
        <v>1</v>
      </c>
      <c r="BW13" s="161">
        <f>IF(Z13="---","",VLOOKUP(Z13,List167834567910[],2,FALSE))</f>
        <v>1</v>
      </c>
      <c r="BX13" s="161">
        <f>IF(AA13="---","",VLOOKUP(AA13,List167834567910[],2,FALSE))</f>
        <v>1</v>
      </c>
      <c r="BY13" s="161">
        <f>IF(AB13="---","",VLOOKUP(AB13,List167834567910[],2,FALSE))</f>
        <v>1</v>
      </c>
      <c r="BZ13" s="161">
        <f>IF(AC13="---","",VLOOKUP(AC13,List167834567910[],2,FALSE))</f>
        <v>1</v>
      </c>
      <c r="CA13" s="161" t="str">
        <f>IF(AD13="---","",VLOOKUP(AD13,List167834567910[],2,FALSE))</f>
        <v/>
      </c>
      <c r="CB13" s="161" t="str">
        <f>IF(AE13="---","",VLOOKUP(AE13,List167834567910[],2,FALSE))</f>
        <v/>
      </c>
      <c r="CC13" s="161" t="str">
        <f>IF(AF13="---","",VLOOKUP(AF13,List167834567910[],2,FALSE))</f>
        <v/>
      </c>
      <c r="CD13" s="161" t="str">
        <f>IF(AG13="---","",VLOOKUP(AG13,List167834567910[],2,FALSE))</f>
        <v/>
      </c>
      <c r="CE13" s="161" t="str">
        <f>IF(AH13="---","",VLOOKUP(AH13,List167834567910[],2,FALSE))</f>
        <v/>
      </c>
    </row>
    <row r="14" spans="2:92" s="8" customFormat="1" ht="13.5" customHeight="1">
      <c r="B14" s="270"/>
      <c r="C14" s="274"/>
      <c r="D14" s="275"/>
      <c r="E14" s="200" t="s">
        <v>136</v>
      </c>
      <c r="F14" s="200"/>
      <c r="G14" s="201"/>
      <c r="H14" s="25" t="s">
        <v>116</v>
      </c>
      <c r="I14" s="25" t="s">
        <v>109</v>
      </c>
      <c r="J14" s="25" t="s">
        <v>109</v>
      </c>
      <c r="K14" s="25" t="s">
        <v>109</v>
      </c>
      <c r="L14" s="25" t="s">
        <v>109</v>
      </c>
      <c r="M14" s="25" t="s">
        <v>109</v>
      </c>
      <c r="N14" s="25" t="s">
        <v>109</v>
      </c>
      <c r="O14" s="25" t="s">
        <v>109</v>
      </c>
      <c r="P14" s="25" t="s">
        <v>109</v>
      </c>
      <c r="Q14" s="25" t="s">
        <v>109</v>
      </c>
      <c r="R14" s="32" t="s">
        <v>109</v>
      </c>
      <c r="S14" s="1"/>
      <c r="T14" s="1"/>
      <c r="U14" s="1"/>
      <c r="V14" s="1"/>
      <c r="W14" s="1"/>
      <c r="X14" s="1"/>
      <c r="Y14" s="25" t="s">
        <v>110</v>
      </c>
      <c r="Z14" s="25" t="s">
        <v>110</v>
      </c>
      <c r="AA14" s="25" t="s">
        <v>110</v>
      </c>
      <c r="AB14" s="25" t="s">
        <v>110</v>
      </c>
      <c r="AC14" s="32" t="s">
        <v>110</v>
      </c>
      <c r="AD14" s="23" t="s">
        <v>109</v>
      </c>
      <c r="AE14" s="23" t="s">
        <v>109</v>
      </c>
      <c r="AF14" s="23" t="s">
        <v>109</v>
      </c>
      <c r="AG14" s="23" t="s">
        <v>109</v>
      </c>
      <c r="AH14" s="23" t="s">
        <v>109</v>
      </c>
      <c r="AK14" s="27" t="str">
        <f t="shared" si="0"/>
        <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U14" s="1"/>
      <c r="AV14" s="28"/>
      <c r="AW14" s="29" t="s">
        <v>137</v>
      </c>
      <c r="AX14" s="30" t="str">
        <f t="shared" si="1"/>
        <v>&lt;60</v>
      </c>
      <c r="AY14" s="50">
        <f>VALUE(IF(AX14="---","",VLOOKUP(AX14,List167834567910[],2,FALSE)))</f>
        <v>0</v>
      </c>
      <c r="AZ14" s="1">
        <f t="shared" si="2"/>
        <v>0</v>
      </c>
      <c r="BA14" s="1" t="e">
        <f>VALUE(IF(AZ14="---","",VLOOKUP(AZ14,List167834567910[],2,FALSE)))</f>
        <v>#N/A</v>
      </c>
      <c r="BB14" s="1" t="str">
        <f t="shared" si="3"/>
        <v>---</v>
      </c>
      <c r="BC14" s="1" t="str">
        <f t="shared" si="4"/>
        <v>Pre-Assessment Year 0</v>
      </c>
      <c r="BD14" s="1"/>
      <c r="BE14" s="1"/>
      <c r="BF14" s="1"/>
      <c r="BG14" s="1"/>
      <c r="BH14" s="1"/>
      <c r="BI14" s="29" t="s">
        <v>137</v>
      </c>
      <c r="BJ14" s="161">
        <f>IF(H14="---","",VLOOKUP(H14,List167834567910[],2,FALSE))</f>
        <v>0</v>
      </c>
      <c r="BK14" s="161" t="str">
        <f>IF(I14="---","",VLOOKUP(I14,List167834567910[],2,FALSE))</f>
        <v/>
      </c>
      <c r="BL14" s="161" t="str">
        <f>IF(J14="---","",VLOOKUP(J14,List167834567910[],2,FALSE))</f>
        <v/>
      </c>
      <c r="BM14" s="161" t="str">
        <f>IF(K14="---","",VLOOKUP(K14,List167834567910[],2,FALSE))</f>
        <v/>
      </c>
      <c r="BN14" s="161" t="str">
        <f>IF(L14="---","",VLOOKUP(L14,List167834567910[],2,FALSE))</f>
        <v/>
      </c>
      <c r="BO14" s="161" t="str">
        <f>IF(M14="---","",VLOOKUP(M14,List167834567910[],2,FALSE))</f>
        <v/>
      </c>
      <c r="BP14" s="161" t="str">
        <f>IF(N14="---","",VLOOKUP(N14,List167834567910[],2,FALSE))</f>
        <v/>
      </c>
      <c r="BQ14" s="161" t="str">
        <f>IF(O14="---","",VLOOKUP(O14,List167834567910[],2,FALSE))</f>
        <v/>
      </c>
      <c r="BR14" s="161" t="str">
        <f>IF(P14="---","",VLOOKUP(P14,List167834567910[],2,FALSE))</f>
        <v/>
      </c>
      <c r="BS14" s="161" t="str">
        <f>IF(Q14="---","",VLOOKUP(Q14,List167834567910[],2,FALSE))</f>
        <v/>
      </c>
      <c r="BT14" s="161" t="str">
        <f>IF(R14="---","",VLOOKUP(R14,List167834567910[],2,FALSE))</f>
        <v/>
      </c>
      <c r="BU14" s="29" t="s">
        <v>137</v>
      </c>
      <c r="BV14" s="161">
        <f>IF(Y14="---","",VLOOKUP(Y14,List167834567910[],2,FALSE))</f>
        <v>1</v>
      </c>
      <c r="BW14" s="161">
        <f>IF(Z14="---","",VLOOKUP(Z14,List167834567910[],2,FALSE))</f>
        <v>1</v>
      </c>
      <c r="BX14" s="161">
        <f>IF(AA14="---","",VLOOKUP(AA14,List167834567910[],2,FALSE))</f>
        <v>1</v>
      </c>
      <c r="BY14" s="161">
        <f>IF(AB14="---","",VLOOKUP(AB14,List167834567910[],2,FALSE))</f>
        <v>1</v>
      </c>
      <c r="BZ14" s="161">
        <f>IF(AC14="---","",VLOOKUP(AC14,List167834567910[],2,FALSE))</f>
        <v>1</v>
      </c>
      <c r="CA14" s="161" t="str">
        <f>IF(AD14="---","",VLOOKUP(AD14,List167834567910[],2,FALSE))</f>
        <v/>
      </c>
      <c r="CB14" s="161" t="str">
        <f>IF(AE14="---","",VLOOKUP(AE14,List167834567910[],2,FALSE))</f>
        <v/>
      </c>
      <c r="CC14" s="161" t="str">
        <f>IF(AF14="---","",VLOOKUP(AF14,List167834567910[],2,FALSE))</f>
        <v/>
      </c>
      <c r="CD14" s="161" t="str">
        <f>IF(AG14="---","",VLOOKUP(AG14,List167834567910[],2,FALSE))</f>
        <v/>
      </c>
      <c r="CE14" s="161" t="str">
        <f>IF(AH14="---","",VLOOKUP(AH14,List167834567910[],2,FALSE))</f>
        <v/>
      </c>
      <c r="CG14" s="1"/>
      <c r="CI14" s="1"/>
      <c r="CK14" s="1"/>
      <c r="CM14" s="1"/>
    </row>
    <row r="15" spans="2:92" s="8" customFormat="1" ht="13.5" customHeight="1">
      <c r="B15" s="270"/>
      <c r="C15" s="274" t="s">
        <v>138</v>
      </c>
      <c r="D15" s="275"/>
      <c r="E15" s="200" t="s">
        <v>139</v>
      </c>
      <c r="F15" s="200"/>
      <c r="G15" s="201"/>
      <c r="H15" s="25" t="s">
        <v>108</v>
      </c>
      <c r="I15" s="25" t="s">
        <v>109</v>
      </c>
      <c r="J15" s="25" t="s">
        <v>109</v>
      </c>
      <c r="K15" s="25" t="s">
        <v>109</v>
      </c>
      <c r="L15" s="25" t="s">
        <v>109</v>
      </c>
      <c r="M15" s="25" t="s">
        <v>109</v>
      </c>
      <c r="N15" s="25" t="s">
        <v>109</v>
      </c>
      <c r="O15" s="25" t="s">
        <v>109</v>
      </c>
      <c r="P15" s="25" t="s">
        <v>109</v>
      </c>
      <c r="Q15" s="25" t="s">
        <v>109</v>
      </c>
      <c r="R15" s="32" t="s">
        <v>109</v>
      </c>
      <c r="S15" s="1"/>
      <c r="T15" s="1"/>
      <c r="U15" s="1"/>
      <c r="V15" s="1"/>
      <c r="W15" s="1"/>
      <c r="X15" s="1"/>
      <c r="Y15" s="25" t="s">
        <v>108</v>
      </c>
      <c r="Z15" s="25" t="s">
        <v>108</v>
      </c>
      <c r="AA15" s="25" t="s">
        <v>108</v>
      </c>
      <c r="AB15" s="25" t="s">
        <v>108</v>
      </c>
      <c r="AC15" s="32" t="s">
        <v>108</v>
      </c>
      <c r="AD15" s="23" t="s">
        <v>109</v>
      </c>
      <c r="AE15" s="23" t="s">
        <v>109</v>
      </c>
      <c r="AF15" s="23" t="s">
        <v>109</v>
      </c>
      <c r="AG15" s="23" t="s">
        <v>109</v>
      </c>
      <c r="AH15" s="23" t="s">
        <v>109</v>
      </c>
      <c r="AK15" s="27" t="str">
        <f t="shared" si="0"/>
        <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U15" s="1"/>
      <c r="AV15" s="28"/>
      <c r="AW15" s="29" t="s">
        <v>140</v>
      </c>
      <c r="AX15" s="30" t="str">
        <f t="shared" si="1"/>
        <v>60-79</v>
      </c>
      <c r="AY15" s="50">
        <f>VALUE(IF(AX15="---","",VLOOKUP(AX15,List167834567910[],2,FALSE)))</f>
        <v>0.5</v>
      </c>
      <c r="AZ15" s="1">
        <f t="shared" si="2"/>
        <v>0</v>
      </c>
      <c r="BA15" s="1" t="e">
        <f>VALUE(IF(AZ15="---","",VLOOKUP(AZ15,List167834567910[],2,FALSE)))</f>
        <v>#N/A</v>
      </c>
      <c r="BB15" s="1" t="str">
        <f t="shared" si="3"/>
        <v>---</v>
      </c>
      <c r="BC15" s="1" t="str">
        <f t="shared" si="4"/>
        <v>Pre-Assessment Year 0</v>
      </c>
      <c r="BD15" s="1"/>
      <c r="BE15" s="1"/>
      <c r="BF15" s="1"/>
      <c r="BG15" s="1"/>
      <c r="BH15" s="1"/>
      <c r="BI15" s="29" t="s">
        <v>140</v>
      </c>
      <c r="BJ15" s="161">
        <f>IF(H15="---","",VLOOKUP(H15,List167834567910[],2,FALSE))</f>
        <v>0.5</v>
      </c>
      <c r="BK15" s="161" t="str">
        <f>IF(I15="---","",VLOOKUP(I15,List167834567910[],2,FALSE))</f>
        <v/>
      </c>
      <c r="BL15" s="161" t="str">
        <f>IF(J15="---","",VLOOKUP(J15,List167834567910[],2,FALSE))</f>
        <v/>
      </c>
      <c r="BM15" s="161" t="str">
        <f>IF(K15="---","",VLOOKUP(K15,List167834567910[],2,FALSE))</f>
        <v/>
      </c>
      <c r="BN15" s="161" t="str">
        <f>IF(L15="---","",VLOOKUP(L15,List167834567910[],2,FALSE))</f>
        <v/>
      </c>
      <c r="BO15" s="161" t="str">
        <f>IF(M15="---","",VLOOKUP(M15,List167834567910[],2,FALSE))</f>
        <v/>
      </c>
      <c r="BP15" s="161" t="str">
        <f>IF(N15="---","",VLOOKUP(N15,List167834567910[],2,FALSE))</f>
        <v/>
      </c>
      <c r="BQ15" s="161" t="str">
        <f>IF(O15="---","",VLOOKUP(O15,List167834567910[],2,FALSE))</f>
        <v/>
      </c>
      <c r="BR15" s="161" t="str">
        <f>IF(P15="---","",VLOOKUP(P15,List167834567910[],2,FALSE))</f>
        <v/>
      </c>
      <c r="BS15" s="161" t="str">
        <f>IF(Q15="---","",VLOOKUP(Q15,List167834567910[],2,FALSE))</f>
        <v/>
      </c>
      <c r="BT15" s="161" t="str">
        <f>IF(R15="---","",VLOOKUP(R15,List167834567910[],2,FALSE))</f>
        <v/>
      </c>
      <c r="BU15" s="29" t="s">
        <v>140</v>
      </c>
      <c r="BV15" s="161">
        <f>IF(Y15="---","",VLOOKUP(Y15,List167834567910[],2,FALSE))</f>
        <v>0.5</v>
      </c>
      <c r="BW15" s="161">
        <f>IF(Z15="---","",VLOOKUP(Z15,List167834567910[],2,FALSE))</f>
        <v>0.5</v>
      </c>
      <c r="BX15" s="161">
        <f>IF(AA15="---","",VLOOKUP(AA15,List167834567910[],2,FALSE))</f>
        <v>0.5</v>
      </c>
      <c r="BY15" s="161">
        <f>IF(AB15="---","",VLOOKUP(AB15,List167834567910[],2,FALSE))</f>
        <v>0.5</v>
      </c>
      <c r="BZ15" s="161">
        <f>IF(AC15="---","",VLOOKUP(AC15,List167834567910[],2,FALSE))</f>
        <v>0.5</v>
      </c>
      <c r="CA15" s="161" t="str">
        <f>IF(AD15="---","",VLOOKUP(AD15,List167834567910[],2,FALSE))</f>
        <v/>
      </c>
      <c r="CB15" s="161" t="str">
        <f>IF(AE15="---","",VLOOKUP(AE15,List167834567910[],2,FALSE))</f>
        <v/>
      </c>
      <c r="CC15" s="161" t="str">
        <f>IF(AF15="---","",VLOOKUP(AF15,List167834567910[],2,FALSE))</f>
        <v/>
      </c>
      <c r="CD15" s="161" t="str">
        <f>IF(AG15="---","",VLOOKUP(AG15,List167834567910[],2,FALSE))</f>
        <v/>
      </c>
      <c r="CE15" s="161" t="str">
        <f>IF(AH15="---","",VLOOKUP(AH15,List167834567910[],2,FALSE))</f>
        <v/>
      </c>
      <c r="CG15" s="1"/>
      <c r="CI15" s="1"/>
      <c r="CK15" s="1"/>
      <c r="CM15" s="1"/>
    </row>
    <row r="16" spans="2:92" s="8" customFormat="1" ht="13.5" customHeight="1">
      <c r="B16" s="270"/>
      <c r="C16" s="274"/>
      <c r="D16" s="275"/>
      <c r="E16" s="200" t="s">
        <v>141</v>
      </c>
      <c r="F16" s="200"/>
      <c r="G16" s="201"/>
      <c r="H16" s="25" t="s">
        <v>108</v>
      </c>
      <c r="I16" s="25" t="s">
        <v>109</v>
      </c>
      <c r="J16" s="25" t="s">
        <v>109</v>
      </c>
      <c r="K16" s="25" t="s">
        <v>109</v>
      </c>
      <c r="L16" s="25" t="s">
        <v>109</v>
      </c>
      <c r="M16" s="25" t="s">
        <v>109</v>
      </c>
      <c r="N16" s="25" t="s">
        <v>109</v>
      </c>
      <c r="O16" s="25" t="s">
        <v>109</v>
      </c>
      <c r="P16" s="25" t="s">
        <v>109</v>
      </c>
      <c r="Q16" s="25" t="s">
        <v>109</v>
      </c>
      <c r="R16" s="32" t="s">
        <v>109</v>
      </c>
      <c r="S16" s="1"/>
      <c r="T16" s="1"/>
      <c r="U16" s="1"/>
      <c r="V16" s="1"/>
      <c r="W16" s="1"/>
      <c r="X16" s="1"/>
      <c r="Y16" s="25" t="s">
        <v>110</v>
      </c>
      <c r="Z16" s="25" t="s">
        <v>110</v>
      </c>
      <c r="AA16" s="25" t="s">
        <v>110</v>
      </c>
      <c r="AB16" s="25" t="s">
        <v>110</v>
      </c>
      <c r="AC16" s="32" t="s">
        <v>110</v>
      </c>
      <c r="AD16" s="23" t="s">
        <v>109</v>
      </c>
      <c r="AE16" s="23" t="s">
        <v>109</v>
      </c>
      <c r="AF16" s="23" t="s">
        <v>109</v>
      </c>
      <c r="AG16" s="23" t="s">
        <v>109</v>
      </c>
      <c r="AH16" s="23" t="s">
        <v>109</v>
      </c>
      <c r="AK16" s="27" t="str">
        <f t="shared" si="0"/>
        <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U16" s="1"/>
      <c r="AV16" s="28"/>
      <c r="AW16" s="29" t="s">
        <v>142</v>
      </c>
      <c r="AX16" s="30" t="str">
        <f t="shared" si="1"/>
        <v>60-79</v>
      </c>
      <c r="AY16" s="50">
        <f>VALUE(IF(AX16="---","",VLOOKUP(AX16,List167834567910[],2,FALSE)))</f>
        <v>0.5</v>
      </c>
      <c r="AZ16" s="1">
        <f t="shared" si="2"/>
        <v>0</v>
      </c>
      <c r="BA16" s="1" t="e">
        <f>VALUE(IF(AZ16="---","",VLOOKUP(AZ16,List167834567910[],2,FALSE)))</f>
        <v>#N/A</v>
      </c>
      <c r="BB16" s="1" t="str">
        <f t="shared" si="3"/>
        <v>---</v>
      </c>
      <c r="BC16" s="1" t="str">
        <f t="shared" si="4"/>
        <v>Pre-Assessment Year 0</v>
      </c>
      <c r="BD16" s="1"/>
      <c r="BE16" s="1"/>
      <c r="BF16" s="1"/>
      <c r="BG16" s="1"/>
      <c r="BH16" s="1"/>
      <c r="BI16" s="29" t="s">
        <v>142</v>
      </c>
      <c r="BJ16" s="161">
        <f>IF(H16="---","",VLOOKUP(H16,List167834567910[],2,FALSE))</f>
        <v>0.5</v>
      </c>
      <c r="BK16" s="161" t="str">
        <f>IF(I16="---","",VLOOKUP(I16,List167834567910[],2,FALSE))</f>
        <v/>
      </c>
      <c r="BL16" s="161" t="str">
        <f>IF(J16="---","",VLOOKUP(J16,List167834567910[],2,FALSE))</f>
        <v/>
      </c>
      <c r="BM16" s="161" t="str">
        <f>IF(K16="---","",VLOOKUP(K16,List167834567910[],2,FALSE))</f>
        <v/>
      </c>
      <c r="BN16" s="161" t="str">
        <f>IF(L16="---","",VLOOKUP(L16,List167834567910[],2,FALSE))</f>
        <v/>
      </c>
      <c r="BO16" s="161" t="str">
        <f>IF(M16="---","",VLOOKUP(M16,List167834567910[],2,FALSE))</f>
        <v/>
      </c>
      <c r="BP16" s="161" t="str">
        <f>IF(N16="---","",VLOOKUP(N16,List167834567910[],2,FALSE))</f>
        <v/>
      </c>
      <c r="BQ16" s="161" t="str">
        <f>IF(O16="---","",VLOOKUP(O16,List167834567910[],2,FALSE))</f>
        <v/>
      </c>
      <c r="BR16" s="161" t="str">
        <f>IF(P16="---","",VLOOKUP(P16,List167834567910[],2,FALSE))</f>
        <v/>
      </c>
      <c r="BS16" s="161" t="str">
        <f>IF(Q16="---","",VLOOKUP(Q16,List167834567910[],2,FALSE))</f>
        <v/>
      </c>
      <c r="BT16" s="161" t="str">
        <f>IF(R16="---","",VLOOKUP(R16,List167834567910[],2,FALSE))</f>
        <v/>
      </c>
      <c r="BU16" s="29" t="s">
        <v>142</v>
      </c>
      <c r="BV16" s="161">
        <f>IF(Y16="---","",VLOOKUP(Y16,List167834567910[],2,FALSE))</f>
        <v>1</v>
      </c>
      <c r="BW16" s="161">
        <f>IF(Z16="---","",VLOOKUP(Z16,List167834567910[],2,FALSE))</f>
        <v>1</v>
      </c>
      <c r="BX16" s="161">
        <f>IF(AA16="---","",VLOOKUP(AA16,List167834567910[],2,FALSE))</f>
        <v>1</v>
      </c>
      <c r="BY16" s="161">
        <f>IF(AB16="---","",VLOOKUP(AB16,List167834567910[],2,FALSE))</f>
        <v>1</v>
      </c>
      <c r="BZ16" s="161">
        <f>IF(AC16="---","",VLOOKUP(AC16,List167834567910[],2,FALSE))</f>
        <v>1</v>
      </c>
      <c r="CA16" s="161" t="str">
        <f>IF(AD16="---","",VLOOKUP(AD16,List167834567910[],2,FALSE))</f>
        <v/>
      </c>
      <c r="CB16" s="161" t="str">
        <f>IF(AE16="---","",VLOOKUP(AE16,List167834567910[],2,FALSE))</f>
        <v/>
      </c>
      <c r="CC16" s="161" t="str">
        <f>IF(AF16="---","",VLOOKUP(AF16,List167834567910[],2,FALSE))</f>
        <v/>
      </c>
      <c r="CD16" s="161" t="str">
        <f>IF(AG16="---","",VLOOKUP(AG16,List167834567910[],2,FALSE))</f>
        <v/>
      </c>
      <c r="CE16" s="161" t="str">
        <f>IF(AH16="---","",VLOOKUP(AH16,List167834567910[],2,FALSE))</f>
        <v/>
      </c>
      <c r="CG16" s="1"/>
      <c r="CI16" s="1"/>
      <c r="CK16" s="1"/>
      <c r="CM16" s="1"/>
    </row>
    <row r="17" spans="2:92" s="8" customFormat="1" ht="13.5" customHeight="1">
      <c r="B17" s="270"/>
      <c r="C17" s="274"/>
      <c r="D17" s="275"/>
      <c r="E17" s="200" t="s">
        <v>143</v>
      </c>
      <c r="F17" s="200"/>
      <c r="G17" s="201"/>
      <c r="H17" s="25" t="s">
        <v>110</v>
      </c>
      <c r="I17" s="25" t="s">
        <v>109</v>
      </c>
      <c r="J17" s="25" t="s">
        <v>109</v>
      </c>
      <c r="K17" s="25" t="s">
        <v>109</v>
      </c>
      <c r="L17" s="25" t="s">
        <v>109</v>
      </c>
      <c r="M17" s="25" t="s">
        <v>109</v>
      </c>
      <c r="N17" s="25" t="s">
        <v>109</v>
      </c>
      <c r="O17" s="25" t="s">
        <v>109</v>
      </c>
      <c r="P17" s="25" t="s">
        <v>109</v>
      </c>
      <c r="Q17" s="25" t="s">
        <v>109</v>
      </c>
      <c r="R17" s="32" t="s">
        <v>109</v>
      </c>
      <c r="S17" s="1"/>
      <c r="T17" s="1"/>
      <c r="U17" s="1"/>
      <c r="V17" s="1"/>
      <c r="W17" s="1"/>
      <c r="X17" s="1"/>
      <c r="Y17" s="25" t="s">
        <v>110</v>
      </c>
      <c r="Z17" s="25" t="s">
        <v>110</v>
      </c>
      <c r="AA17" s="25" t="s">
        <v>110</v>
      </c>
      <c r="AB17" s="25" t="s">
        <v>110</v>
      </c>
      <c r="AC17" s="32" t="s">
        <v>110</v>
      </c>
      <c r="AD17" s="23" t="s">
        <v>109</v>
      </c>
      <c r="AE17" s="23" t="s">
        <v>109</v>
      </c>
      <c r="AF17" s="23" t="s">
        <v>109</v>
      </c>
      <c r="AG17" s="23" t="s">
        <v>109</v>
      </c>
      <c r="AH17" s="23" t="s">
        <v>109</v>
      </c>
      <c r="AK17" s="27" t="str">
        <f t="shared" si="0"/>
        <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144</v>
      </c>
      <c r="AX17" s="30" t="str">
        <f t="shared" si="1"/>
        <v>≥80</v>
      </c>
      <c r="AY17" s="50">
        <f>VALUE(IF(AX17="---","",VLOOKUP(AX17,List167834567910[],2,FALSE)))</f>
        <v>1</v>
      </c>
      <c r="AZ17" s="1">
        <f t="shared" si="2"/>
        <v>0</v>
      </c>
      <c r="BA17" s="1" t="e">
        <f>VALUE(IF(AZ17="---","",VLOOKUP(AZ17,List167834567910[],2,FALSE)))</f>
        <v>#N/A</v>
      </c>
      <c r="BB17" s="1" t="str">
        <f t="shared" si="3"/>
        <v>---</v>
      </c>
      <c r="BC17" s="1" t="str">
        <f t="shared" si="4"/>
        <v>Pre-Assessment Year 0</v>
      </c>
      <c r="BD17" s="1"/>
      <c r="BE17" s="1"/>
      <c r="BF17" s="1"/>
      <c r="BG17" s="1"/>
      <c r="BH17" s="1"/>
      <c r="BI17" s="29" t="s">
        <v>144</v>
      </c>
      <c r="BJ17" s="161">
        <f>IF(H17="---","",VLOOKUP(H17,List167834567910[],2,FALSE))</f>
        <v>1</v>
      </c>
      <c r="BK17" s="161" t="str">
        <f>IF(I17="---","",VLOOKUP(I17,List167834567910[],2,FALSE))</f>
        <v/>
      </c>
      <c r="BL17" s="161" t="str">
        <f>IF(J17="---","",VLOOKUP(J17,List167834567910[],2,FALSE))</f>
        <v/>
      </c>
      <c r="BM17" s="161" t="str">
        <f>IF(K17="---","",VLOOKUP(K17,List167834567910[],2,FALSE))</f>
        <v/>
      </c>
      <c r="BN17" s="161" t="str">
        <f>IF(L17="---","",VLOOKUP(L17,List167834567910[],2,FALSE))</f>
        <v/>
      </c>
      <c r="BO17" s="161" t="str">
        <f>IF(M17="---","",VLOOKUP(M17,List167834567910[],2,FALSE))</f>
        <v/>
      </c>
      <c r="BP17" s="161" t="str">
        <f>IF(N17="---","",VLOOKUP(N17,List167834567910[],2,FALSE))</f>
        <v/>
      </c>
      <c r="BQ17" s="161" t="str">
        <f>IF(O17="---","",VLOOKUP(O17,List167834567910[],2,FALSE))</f>
        <v/>
      </c>
      <c r="BR17" s="161" t="str">
        <f>IF(P17="---","",VLOOKUP(P17,List167834567910[],2,FALSE))</f>
        <v/>
      </c>
      <c r="BS17" s="161" t="str">
        <f>IF(Q17="---","",VLOOKUP(Q17,List167834567910[],2,FALSE))</f>
        <v/>
      </c>
      <c r="BT17" s="161" t="str">
        <f>IF(R17="---","",VLOOKUP(R17,List167834567910[],2,FALSE))</f>
        <v/>
      </c>
      <c r="BU17" s="29" t="s">
        <v>144</v>
      </c>
      <c r="BV17" s="161">
        <f>IF(Y17="---","",VLOOKUP(Y17,List167834567910[],2,FALSE))</f>
        <v>1</v>
      </c>
      <c r="BW17" s="161">
        <f>IF(Z17="---","",VLOOKUP(Z17,List167834567910[],2,FALSE))</f>
        <v>1</v>
      </c>
      <c r="BX17" s="161">
        <f>IF(AA17="---","",VLOOKUP(AA17,List167834567910[],2,FALSE))</f>
        <v>1</v>
      </c>
      <c r="BY17" s="161">
        <f>IF(AB17="---","",VLOOKUP(AB17,List167834567910[],2,FALSE))</f>
        <v>1</v>
      </c>
      <c r="BZ17" s="161">
        <f>IF(AC17="---","",VLOOKUP(AC17,List167834567910[],2,FALSE))</f>
        <v>1</v>
      </c>
      <c r="CA17" s="161" t="str">
        <f>IF(AD17="---","",VLOOKUP(AD17,List167834567910[],2,FALSE))</f>
        <v/>
      </c>
      <c r="CB17" s="161" t="str">
        <f>IF(AE17="---","",VLOOKUP(AE17,List167834567910[],2,FALSE))</f>
        <v/>
      </c>
      <c r="CC17" s="161" t="str">
        <f>IF(AF17="---","",VLOOKUP(AF17,List167834567910[],2,FALSE))</f>
        <v/>
      </c>
      <c r="CD17" s="161" t="str">
        <f>IF(AG17="---","",VLOOKUP(AG17,List167834567910[],2,FALSE))</f>
        <v/>
      </c>
      <c r="CE17" s="161" t="str">
        <f>IF(AH17="---","",VLOOKUP(AH17,List167834567910[],2,FALSE))</f>
        <v/>
      </c>
      <c r="CG17" s="1"/>
      <c r="CI17" s="1"/>
      <c r="CK17" s="1"/>
      <c r="CM17" s="1"/>
    </row>
    <row r="18" spans="2:92" s="8" customFormat="1" ht="13.5" customHeight="1">
      <c r="B18" s="270"/>
      <c r="C18" s="274" t="s">
        <v>145</v>
      </c>
      <c r="D18" s="275"/>
      <c r="E18" s="200" t="s">
        <v>146</v>
      </c>
      <c r="F18" s="200"/>
      <c r="G18" s="201"/>
      <c r="H18" s="25" t="s">
        <v>108</v>
      </c>
      <c r="I18" s="25" t="s">
        <v>109</v>
      </c>
      <c r="J18" s="25" t="s">
        <v>109</v>
      </c>
      <c r="K18" s="25" t="s">
        <v>109</v>
      </c>
      <c r="L18" s="25" t="s">
        <v>109</v>
      </c>
      <c r="M18" s="25" t="s">
        <v>109</v>
      </c>
      <c r="N18" s="25" t="s">
        <v>109</v>
      </c>
      <c r="O18" s="25" t="s">
        <v>109</v>
      </c>
      <c r="P18" s="25" t="s">
        <v>109</v>
      </c>
      <c r="Q18" s="25" t="s">
        <v>109</v>
      </c>
      <c r="R18" s="32" t="s">
        <v>109</v>
      </c>
      <c r="S18" s="1"/>
      <c r="T18" s="1"/>
      <c r="U18" s="1"/>
      <c r="V18" s="1"/>
      <c r="W18" s="1"/>
      <c r="X18" s="1"/>
      <c r="Y18" s="25" t="s">
        <v>108</v>
      </c>
      <c r="Z18" s="25" t="s">
        <v>108</v>
      </c>
      <c r="AA18" s="25" t="s">
        <v>108</v>
      </c>
      <c r="AB18" s="25" t="s">
        <v>108</v>
      </c>
      <c r="AC18" s="32" t="s">
        <v>110</v>
      </c>
      <c r="AD18" s="23" t="s">
        <v>109</v>
      </c>
      <c r="AE18" s="23" t="s">
        <v>109</v>
      </c>
      <c r="AF18" s="23" t="s">
        <v>109</v>
      </c>
      <c r="AG18" s="23" t="s">
        <v>109</v>
      </c>
      <c r="AH18" s="23" t="s">
        <v>109</v>
      </c>
      <c r="AK18" s="27" t="str">
        <f t="shared" si="0"/>
        <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147</v>
      </c>
      <c r="AX18" s="30" t="str">
        <f t="shared" si="1"/>
        <v>60-79</v>
      </c>
      <c r="AY18" s="50">
        <f>VALUE(IF(AX18="---","",VLOOKUP(AX18,List167834567910[],2,FALSE)))</f>
        <v>0.5</v>
      </c>
      <c r="AZ18" s="1">
        <f t="shared" si="2"/>
        <v>0</v>
      </c>
      <c r="BA18" s="1" t="e">
        <f>VALUE(IF(AZ18="---","",VLOOKUP(AZ18,List167834567910[],2,FALSE)))</f>
        <v>#N/A</v>
      </c>
      <c r="BB18" s="1" t="str">
        <f t="shared" si="3"/>
        <v>---</v>
      </c>
      <c r="BC18" s="1" t="str">
        <f t="shared" si="4"/>
        <v>Pre-Assessment Year 0</v>
      </c>
      <c r="BD18" s="1"/>
      <c r="BE18" s="1"/>
      <c r="BF18" s="1"/>
      <c r="BG18" s="1"/>
      <c r="BH18" s="1"/>
      <c r="BI18" s="29" t="s">
        <v>147</v>
      </c>
      <c r="BJ18" s="161">
        <f>IF(H18="---","",VLOOKUP(H18,List167834567910[],2,FALSE))</f>
        <v>0.5</v>
      </c>
      <c r="BK18" s="161" t="str">
        <f>IF(I18="---","",VLOOKUP(I18,List167834567910[],2,FALSE))</f>
        <v/>
      </c>
      <c r="BL18" s="161" t="str">
        <f>IF(J18="---","",VLOOKUP(J18,List167834567910[],2,FALSE))</f>
        <v/>
      </c>
      <c r="BM18" s="161" t="str">
        <f>IF(K18="---","",VLOOKUP(K18,List167834567910[],2,FALSE))</f>
        <v/>
      </c>
      <c r="BN18" s="161" t="str">
        <f>IF(L18="---","",VLOOKUP(L18,List167834567910[],2,FALSE))</f>
        <v/>
      </c>
      <c r="BO18" s="161" t="str">
        <f>IF(M18="---","",VLOOKUP(M18,List167834567910[],2,FALSE))</f>
        <v/>
      </c>
      <c r="BP18" s="161" t="str">
        <f>IF(N18="---","",VLOOKUP(N18,List167834567910[],2,FALSE))</f>
        <v/>
      </c>
      <c r="BQ18" s="161" t="str">
        <f>IF(O18="---","",VLOOKUP(O18,List167834567910[],2,FALSE))</f>
        <v/>
      </c>
      <c r="BR18" s="161" t="str">
        <f>IF(P18="---","",VLOOKUP(P18,List167834567910[],2,FALSE))</f>
        <v/>
      </c>
      <c r="BS18" s="161" t="str">
        <f>IF(Q18="---","",VLOOKUP(Q18,List167834567910[],2,FALSE))</f>
        <v/>
      </c>
      <c r="BT18" s="161" t="str">
        <f>IF(R18="---","",VLOOKUP(R18,List167834567910[],2,FALSE))</f>
        <v/>
      </c>
      <c r="BU18" s="29" t="s">
        <v>147</v>
      </c>
      <c r="BV18" s="161">
        <f>IF(Y18="---","",VLOOKUP(Y18,List167834567910[],2,FALSE))</f>
        <v>0.5</v>
      </c>
      <c r="BW18" s="161">
        <f>IF(Z18="---","",VLOOKUP(Z18,List167834567910[],2,FALSE))</f>
        <v>0.5</v>
      </c>
      <c r="BX18" s="161">
        <f>IF(AA18="---","",VLOOKUP(AA18,List167834567910[],2,FALSE))</f>
        <v>0.5</v>
      </c>
      <c r="BY18" s="161">
        <f>IF(AB18="---","",VLOOKUP(AB18,List167834567910[],2,FALSE))</f>
        <v>0.5</v>
      </c>
      <c r="BZ18" s="161">
        <f>IF(AC18="---","",VLOOKUP(AC18,List167834567910[],2,FALSE))</f>
        <v>1</v>
      </c>
      <c r="CA18" s="161" t="str">
        <f>IF(AD18="---","",VLOOKUP(AD18,List167834567910[],2,FALSE))</f>
        <v/>
      </c>
      <c r="CB18" s="161" t="str">
        <f>IF(AE18="---","",VLOOKUP(AE18,List167834567910[],2,FALSE))</f>
        <v/>
      </c>
      <c r="CC18" s="161" t="str">
        <f>IF(AF18="---","",VLOOKUP(AF18,List167834567910[],2,FALSE))</f>
        <v/>
      </c>
      <c r="CD18" s="161" t="str">
        <f>IF(AG18="---","",VLOOKUP(AG18,List167834567910[],2,FALSE))</f>
        <v/>
      </c>
      <c r="CE18" s="161" t="str">
        <f>IF(AH18="---","",VLOOKUP(AH18,List167834567910[],2,FALSE))</f>
        <v/>
      </c>
      <c r="CG18" s="1"/>
      <c r="CI18" s="1"/>
      <c r="CK18" s="1"/>
      <c r="CM18" s="1"/>
    </row>
    <row r="19" spans="2:92" s="8" customFormat="1" ht="13.5" customHeight="1">
      <c r="B19" s="270"/>
      <c r="C19" s="274"/>
      <c r="D19" s="275"/>
      <c r="E19" s="200" t="s">
        <v>148</v>
      </c>
      <c r="F19" s="200"/>
      <c r="G19" s="201"/>
      <c r="H19" s="25" t="s">
        <v>108</v>
      </c>
      <c r="I19" s="25" t="s">
        <v>109</v>
      </c>
      <c r="J19" s="25" t="s">
        <v>109</v>
      </c>
      <c r="K19" s="25" t="s">
        <v>109</v>
      </c>
      <c r="L19" s="25" t="s">
        <v>109</v>
      </c>
      <c r="M19" s="25" t="s">
        <v>109</v>
      </c>
      <c r="N19" s="25" t="s">
        <v>109</v>
      </c>
      <c r="O19" s="25" t="s">
        <v>109</v>
      </c>
      <c r="P19" s="25" t="s">
        <v>109</v>
      </c>
      <c r="Q19" s="25" t="s">
        <v>109</v>
      </c>
      <c r="R19" s="32" t="s">
        <v>109</v>
      </c>
      <c r="S19" s="1"/>
      <c r="T19" s="1"/>
      <c r="U19" s="1"/>
      <c r="V19" s="1"/>
      <c r="W19" s="1"/>
      <c r="X19" s="1"/>
      <c r="Y19" s="25" t="s">
        <v>108</v>
      </c>
      <c r="Z19" s="25" t="s">
        <v>108</v>
      </c>
      <c r="AA19" s="25" t="s">
        <v>108</v>
      </c>
      <c r="AB19" s="25" t="s">
        <v>110</v>
      </c>
      <c r="AC19" s="32" t="s">
        <v>110</v>
      </c>
      <c r="AD19" s="23" t="s">
        <v>109</v>
      </c>
      <c r="AE19" s="23" t="s">
        <v>109</v>
      </c>
      <c r="AF19" s="23" t="s">
        <v>109</v>
      </c>
      <c r="AG19" s="23" t="s">
        <v>109</v>
      </c>
      <c r="AH19" s="23" t="s">
        <v>109</v>
      </c>
      <c r="AK19" s="27" t="str">
        <f t="shared" si="0"/>
        <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149</v>
      </c>
      <c r="AX19" s="30" t="str">
        <f t="shared" si="1"/>
        <v>60-79</v>
      </c>
      <c r="AY19" s="50">
        <f>VALUE(IF(AX19="---","",VLOOKUP(AX19,List167834567910[],2,FALSE)))</f>
        <v>0.5</v>
      </c>
      <c r="AZ19" s="1">
        <f t="shared" si="2"/>
        <v>0</v>
      </c>
      <c r="BA19" s="1" t="e">
        <f>VALUE(IF(AZ19="---","",VLOOKUP(AZ19,List167834567910[],2,FALSE)))</f>
        <v>#N/A</v>
      </c>
      <c r="BB19" s="1" t="str">
        <f t="shared" si="3"/>
        <v>---</v>
      </c>
      <c r="BC19" s="1" t="str">
        <f t="shared" si="4"/>
        <v>Pre-Assessment Year 0</v>
      </c>
      <c r="BD19" s="1"/>
      <c r="BE19" s="1"/>
      <c r="BF19" s="1"/>
      <c r="BG19" s="1"/>
      <c r="BH19" s="1"/>
      <c r="BI19" s="29" t="s">
        <v>149</v>
      </c>
      <c r="BJ19" s="161">
        <f>IF(H19="---","",VLOOKUP(H19,List167834567910[],2,FALSE))</f>
        <v>0.5</v>
      </c>
      <c r="BK19" s="161" t="str">
        <f>IF(I19="---","",VLOOKUP(I19,List167834567910[],2,FALSE))</f>
        <v/>
      </c>
      <c r="BL19" s="161" t="str">
        <f>IF(J19="---","",VLOOKUP(J19,List167834567910[],2,FALSE))</f>
        <v/>
      </c>
      <c r="BM19" s="161" t="str">
        <f>IF(K19="---","",VLOOKUP(K19,List167834567910[],2,FALSE))</f>
        <v/>
      </c>
      <c r="BN19" s="161" t="str">
        <f>IF(L19="---","",VLOOKUP(L19,List167834567910[],2,FALSE))</f>
        <v/>
      </c>
      <c r="BO19" s="161" t="str">
        <f>IF(M19="---","",VLOOKUP(M19,List167834567910[],2,FALSE))</f>
        <v/>
      </c>
      <c r="BP19" s="161" t="str">
        <f>IF(N19="---","",VLOOKUP(N19,List167834567910[],2,FALSE))</f>
        <v/>
      </c>
      <c r="BQ19" s="161" t="str">
        <f>IF(O19="---","",VLOOKUP(O19,List167834567910[],2,FALSE))</f>
        <v/>
      </c>
      <c r="BR19" s="161" t="str">
        <f>IF(P19="---","",VLOOKUP(P19,List167834567910[],2,FALSE))</f>
        <v/>
      </c>
      <c r="BS19" s="161" t="str">
        <f>IF(Q19="---","",VLOOKUP(Q19,List167834567910[],2,FALSE))</f>
        <v/>
      </c>
      <c r="BT19" s="161" t="str">
        <f>IF(R19="---","",VLOOKUP(R19,List167834567910[],2,FALSE))</f>
        <v/>
      </c>
      <c r="BU19" s="29" t="s">
        <v>149</v>
      </c>
      <c r="BV19" s="161">
        <f>IF(Y19="---","",VLOOKUP(Y19,List167834567910[],2,FALSE))</f>
        <v>0.5</v>
      </c>
      <c r="BW19" s="161">
        <f>IF(Z19="---","",VLOOKUP(Z19,List167834567910[],2,FALSE))</f>
        <v>0.5</v>
      </c>
      <c r="BX19" s="161">
        <f>IF(AA19="---","",VLOOKUP(AA19,List167834567910[],2,FALSE))</f>
        <v>0.5</v>
      </c>
      <c r="BY19" s="161">
        <f>IF(AB19="---","",VLOOKUP(AB19,List167834567910[],2,FALSE))</f>
        <v>1</v>
      </c>
      <c r="BZ19" s="161">
        <f>IF(AC19="---","",VLOOKUP(AC19,List167834567910[],2,FALSE))</f>
        <v>1</v>
      </c>
      <c r="CA19" s="161" t="str">
        <f>IF(AD19="---","",VLOOKUP(AD19,List167834567910[],2,FALSE))</f>
        <v/>
      </c>
      <c r="CB19" s="161" t="str">
        <f>IF(AE19="---","",VLOOKUP(AE19,List167834567910[],2,FALSE))</f>
        <v/>
      </c>
      <c r="CC19" s="161" t="str">
        <f>IF(AF19="---","",VLOOKUP(AF19,List167834567910[],2,FALSE))</f>
        <v/>
      </c>
      <c r="CD19" s="161" t="str">
        <f>IF(AG19="---","",VLOOKUP(AG19,List167834567910[],2,FALSE))</f>
        <v/>
      </c>
      <c r="CE19" s="161" t="str">
        <f>IF(AH19="---","",VLOOKUP(AH19,List167834567910[],2,FALSE))</f>
        <v/>
      </c>
      <c r="CG19" s="1"/>
      <c r="CI19" s="1"/>
      <c r="CK19" s="1"/>
      <c r="CM19" s="1"/>
    </row>
    <row r="20" spans="2:92" s="8" customFormat="1" ht="13.5" customHeight="1">
      <c r="B20" s="271"/>
      <c r="C20" s="274"/>
      <c r="D20" s="275"/>
      <c r="E20" s="200" t="s">
        <v>150</v>
      </c>
      <c r="F20" s="200"/>
      <c r="G20" s="201"/>
      <c r="H20" s="25" t="s">
        <v>108</v>
      </c>
      <c r="I20" s="25" t="s">
        <v>109</v>
      </c>
      <c r="J20" s="25" t="s">
        <v>109</v>
      </c>
      <c r="K20" s="25" t="s">
        <v>109</v>
      </c>
      <c r="L20" s="25" t="s">
        <v>109</v>
      </c>
      <c r="M20" s="25" t="s">
        <v>109</v>
      </c>
      <c r="N20" s="25" t="s">
        <v>109</v>
      </c>
      <c r="O20" s="25" t="s">
        <v>109</v>
      </c>
      <c r="P20" s="25" t="s">
        <v>109</v>
      </c>
      <c r="Q20" s="25" t="s">
        <v>109</v>
      </c>
      <c r="R20" s="32" t="s">
        <v>109</v>
      </c>
      <c r="S20" s="1"/>
      <c r="T20" s="1"/>
      <c r="U20" s="1"/>
      <c r="V20" s="1"/>
      <c r="W20" s="1"/>
      <c r="X20" s="1"/>
      <c r="Y20" s="25" t="s">
        <v>108</v>
      </c>
      <c r="Z20" s="25" t="s">
        <v>108</v>
      </c>
      <c r="AA20" s="25" t="s">
        <v>110</v>
      </c>
      <c r="AB20" s="25" t="s">
        <v>110</v>
      </c>
      <c r="AC20" s="32" t="s">
        <v>110</v>
      </c>
      <c r="AD20" s="23" t="s">
        <v>109</v>
      </c>
      <c r="AE20" s="23" t="s">
        <v>109</v>
      </c>
      <c r="AF20" s="23" t="s">
        <v>109</v>
      </c>
      <c r="AG20" s="23" t="s">
        <v>109</v>
      </c>
      <c r="AH20" s="23" t="s">
        <v>109</v>
      </c>
      <c r="AK20" s="27" t="str">
        <f t="shared" si="0"/>
        <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151</v>
      </c>
      <c r="AX20" s="30" t="str">
        <f t="shared" si="1"/>
        <v>60-79</v>
      </c>
      <c r="AY20" s="50">
        <f>VALUE(IF(AX20="---","",VLOOKUP(AX20,List167834567910[],2,FALSE)))</f>
        <v>0.5</v>
      </c>
      <c r="AZ20" s="1">
        <f t="shared" si="2"/>
        <v>0</v>
      </c>
      <c r="BA20" s="1" t="e">
        <f>VALUE(IF(AZ20="---","",VLOOKUP(AZ20,List167834567910[],2,FALSE)))</f>
        <v>#N/A</v>
      </c>
      <c r="BB20" s="1" t="str">
        <f t="shared" si="3"/>
        <v>---</v>
      </c>
      <c r="BC20" s="1" t="str">
        <f t="shared" si="4"/>
        <v>Pre-Assessment Year 0</v>
      </c>
      <c r="BD20" s="1"/>
      <c r="BE20" s="1"/>
      <c r="BF20" s="1"/>
      <c r="BG20" s="1"/>
      <c r="BH20" s="1"/>
      <c r="BI20" s="29" t="s">
        <v>151</v>
      </c>
      <c r="BJ20" s="161">
        <f>IF(H20="---","",VLOOKUP(H20,List167834567910[],2,FALSE))</f>
        <v>0.5</v>
      </c>
      <c r="BK20" s="161" t="str">
        <f>IF(I20="---","",VLOOKUP(I20,List167834567910[],2,FALSE))</f>
        <v/>
      </c>
      <c r="BL20" s="161" t="str">
        <f>IF(J20="---","",VLOOKUP(J20,List167834567910[],2,FALSE))</f>
        <v/>
      </c>
      <c r="BM20" s="161" t="str">
        <f>IF(K20="---","",VLOOKUP(K20,List167834567910[],2,FALSE))</f>
        <v/>
      </c>
      <c r="BN20" s="161" t="str">
        <f>IF(L20="---","",VLOOKUP(L20,List167834567910[],2,FALSE))</f>
        <v/>
      </c>
      <c r="BO20" s="161" t="str">
        <f>IF(M20="---","",VLOOKUP(M20,List167834567910[],2,FALSE))</f>
        <v/>
      </c>
      <c r="BP20" s="161" t="str">
        <f>IF(N20="---","",VLOOKUP(N20,List167834567910[],2,FALSE))</f>
        <v/>
      </c>
      <c r="BQ20" s="161" t="str">
        <f>IF(O20="---","",VLOOKUP(O20,List167834567910[],2,FALSE))</f>
        <v/>
      </c>
      <c r="BR20" s="161" t="str">
        <f>IF(P20="---","",VLOOKUP(P20,List167834567910[],2,FALSE))</f>
        <v/>
      </c>
      <c r="BS20" s="161" t="str">
        <f>IF(Q20="---","",VLOOKUP(Q20,List167834567910[],2,FALSE))</f>
        <v/>
      </c>
      <c r="BT20" s="161" t="str">
        <f>IF(R20="---","",VLOOKUP(R20,List167834567910[],2,FALSE))</f>
        <v/>
      </c>
      <c r="BU20" s="29" t="s">
        <v>151</v>
      </c>
      <c r="BV20" s="161">
        <f>IF(Y20="---","",VLOOKUP(Y20,List167834567910[],2,FALSE))</f>
        <v>0.5</v>
      </c>
      <c r="BW20" s="161">
        <f>IF(Z20="---","",VLOOKUP(Z20,List167834567910[],2,FALSE))</f>
        <v>0.5</v>
      </c>
      <c r="BX20" s="161">
        <f>IF(AA20="---","",VLOOKUP(AA20,List167834567910[],2,FALSE))</f>
        <v>1</v>
      </c>
      <c r="BY20" s="161">
        <f>IF(AB20="---","",VLOOKUP(AB20,List167834567910[],2,FALSE))</f>
        <v>1</v>
      </c>
      <c r="BZ20" s="161">
        <f>IF(AC20="---","",VLOOKUP(AC20,List167834567910[],2,FALSE))</f>
        <v>1</v>
      </c>
      <c r="CA20" s="161" t="str">
        <f>IF(AD20="---","",VLOOKUP(AD20,List167834567910[],2,FALSE))</f>
        <v/>
      </c>
      <c r="CB20" s="161" t="str">
        <f>IF(AE20="---","",VLOOKUP(AE20,List167834567910[],2,FALSE))</f>
        <v/>
      </c>
      <c r="CC20" s="161" t="str">
        <f>IF(AF20="---","",VLOOKUP(AF20,List167834567910[],2,FALSE))</f>
        <v/>
      </c>
      <c r="CD20" s="161" t="str">
        <f>IF(AG20="---","",VLOOKUP(AG20,List167834567910[],2,FALSE))</f>
        <v/>
      </c>
      <c r="CE20" s="161" t="str">
        <f>IF(AH20="---","",VLOOKUP(AH20,List167834567910[],2,FALSE))</f>
        <v/>
      </c>
      <c r="CG20" s="1"/>
      <c r="CI20" s="1"/>
      <c r="CK20" s="1"/>
      <c r="CM20" s="1"/>
    </row>
    <row r="21" spans="2:92" s="8" customFormat="1" ht="13.5" customHeight="1">
      <c r="B21" s="269">
        <v>3</v>
      </c>
      <c r="C21" s="276" t="s">
        <v>152</v>
      </c>
      <c r="D21" s="277"/>
      <c r="E21" s="200" t="s">
        <v>153</v>
      </c>
      <c r="F21" s="200"/>
      <c r="G21" s="201"/>
      <c r="H21" s="25" t="s">
        <v>110</v>
      </c>
      <c r="I21" s="25" t="s">
        <v>109</v>
      </c>
      <c r="J21" s="25" t="s">
        <v>109</v>
      </c>
      <c r="K21" s="25" t="s">
        <v>109</v>
      </c>
      <c r="L21" s="25" t="s">
        <v>109</v>
      </c>
      <c r="M21" s="25" t="s">
        <v>109</v>
      </c>
      <c r="N21" s="25" t="s">
        <v>109</v>
      </c>
      <c r="O21" s="25" t="s">
        <v>109</v>
      </c>
      <c r="P21" s="25" t="s">
        <v>109</v>
      </c>
      <c r="Q21" s="25" t="s">
        <v>109</v>
      </c>
      <c r="R21" s="32" t="s">
        <v>109</v>
      </c>
      <c r="S21" s="1"/>
      <c r="T21" s="1"/>
      <c r="U21" s="1"/>
      <c r="V21" s="1"/>
      <c r="W21" s="1"/>
      <c r="X21" s="1"/>
      <c r="Y21" s="25" t="s">
        <v>110</v>
      </c>
      <c r="Z21" s="25" t="s">
        <v>110</v>
      </c>
      <c r="AA21" s="25" t="s">
        <v>110</v>
      </c>
      <c r="AB21" s="25" t="s">
        <v>110</v>
      </c>
      <c r="AC21" s="32" t="s">
        <v>110</v>
      </c>
      <c r="AD21" s="23" t="s">
        <v>109</v>
      </c>
      <c r="AE21" s="23" t="s">
        <v>109</v>
      </c>
      <c r="AF21" s="23" t="s">
        <v>109</v>
      </c>
      <c r="AG21" s="23" t="s">
        <v>109</v>
      </c>
      <c r="AH21" s="23" t="s">
        <v>109</v>
      </c>
      <c r="AK21" s="27" t="str">
        <f t="shared" si="0"/>
        <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154</v>
      </c>
      <c r="AX21" s="30" t="str">
        <f t="shared" si="1"/>
        <v>≥80</v>
      </c>
      <c r="AY21" s="50">
        <f>VALUE(IF(AX21="---","",VLOOKUP(AX21,List167834567910[],2,FALSE)))</f>
        <v>1</v>
      </c>
      <c r="AZ21" s="1">
        <f t="shared" si="2"/>
        <v>0</v>
      </c>
      <c r="BA21" s="1" t="e">
        <f>VALUE(IF(AZ21="---","",VLOOKUP(AZ21,List167834567910[],2,FALSE)))</f>
        <v>#N/A</v>
      </c>
      <c r="BB21" s="1" t="str">
        <f t="shared" si="3"/>
        <v>---</v>
      </c>
      <c r="BC21" s="1" t="str">
        <f t="shared" si="4"/>
        <v>Pre-Assessment Year 0</v>
      </c>
      <c r="BD21" s="1"/>
      <c r="BE21" s="1"/>
      <c r="BF21" s="1"/>
      <c r="BG21" s="1"/>
      <c r="BH21" s="1"/>
      <c r="BI21" s="29" t="s">
        <v>154</v>
      </c>
      <c r="BJ21" s="161">
        <f>IF(H21="---","",VLOOKUP(H21,List167834567910[],2,FALSE))</f>
        <v>1</v>
      </c>
      <c r="BK21" s="161" t="str">
        <f>IF(I21="---","",VLOOKUP(I21,List167834567910[],2,FALSE))</f>
        <v/>
      </c>
      <c r="BL21" s="161" t="str">
        <f>IF(J21="---","",VLOOKUP(J21,List167834567910[],2,FALSE))</f>
        <v/>
      </c>
      <c r="BM21" s="161" t="str">
        <f>IF(K21="---","",VLOOKUP(K21,List167834567910[],2,FALSE))</f>
        <v/>
      </c>
      <c r="BN21" s="161" t="str">
        <f>IF(L21="---","",VLOOKUP(L21,List167834567910[],2,FALSE))</f>
        <v/>
      </c>
      <c r="BO21" s="161" t="str">
        <f>IF(M21="---","",VLOOKUP(M21,List167834567910[],2,FALSE))</f>
        <v/>
      </c>
      <c r="BP21" s="161" t="str">
        <f>IF(N21="---","",VLOOKUP(N21,List167834567910[],2,FALSE))</f>
        <v/>
      </c>
      <c r="BQ21" s="161" t="str">
        <f>IF(O21="---","",VLOOKUP(O21,List167834567910[],2,FALSE))</f>
        <v/>
      </c>
      <c r="BR21" s="161" t="str">
        <f>IF(P21="---","",VLOOKUP(P21,List167834567910[],2,FALSE))</f>
        <v/>
      </c>
      <c r="BS21" s="161" t="str">
        <f>IF(Q21="---","",VLOOKUP(Q21,List167834567910[],2,FALSE))</f>
        <v/>
      </c>
      <c r="BT21" s="161" t="str">
        <f>IF(R21="---","",VLOOKUP(R21,List167834567910[],2,FALSE))</f>
        <v/>
      </c>
      <c r="BU21" s="29" t="s">
        <v>154</v>
      </c>
      <c r="BV21" s="161">
        <f>IF(Y21="---","",VLOOKUP(Y21,List167834567910[],2,FALSE))</f>
        <v>1</v>
      </c>
      <c r="BW21" s="161">
        <f>IF(Z21="---","",VLOOKUP(Z21,List167834567910[],2,FALSE))</f>
        <v>1</v>
      </c>
      <c r="BX21" s="161">
        <f>IF(AA21="---","",VLOOKUP(AA21,List167834567910[],2,FALSE))</f>
        <v>1</v>
      </c>
      <c r="BY21" s="161">
        <f>IF(AB21="---","",VLOOKUP(AB21,List167834567910[],2,FALSE))</f>
        <v>1</v>
      </c>
      <c r="BZ21" s="161">
        <f>IF(AC21="---","",VLOOKUP(AC21,List167834567910[],2,FALSE))</f>
        <v>1</v>
      </c>
      <c r="CA21" s="161" t="str">
        <f>IF(AD21="---","",VLOOKUP(AD21,List167834567910[],2,FALSE))</f>
        <v/>
      </c>
      <c r="CB21" s="161" t="str">
        <f>IF(AE21="---","",VLOOKUP(AE21,List167834567910[],2,FALSE))</f>
        <v/>
      </c>
      <c r="CC21" s="161" t="str">
        <f>IF(AF21="---","",VLOOKUP(AF21,List167834567910[],2,FALSE))</f>
        <v/>
      </c>
      <c r="CD21" s="161" t="str">
        <f>IF(AG21="---","",VLOOKUP(AG21,List167834567910[],2,FALSE))</f>
        <v/>
      </c>
      <c r="CE21" s="161" t="str">
        <f>IF(AH21="---","",VLOOKUP(AH21,List167834567910[],2,FALSE))</f>
        <v/>
      </c>
      <c r="CG21" s="1"/>
      <c r="CI21" s="1"/>
      <c r="CK21" s="1"/>
      <c r="CM21" s="1"/>
    </row>
    <row r="22" spans="2:92" s="8" customFormat="1">
      <c r="B22" s="270"/>
      <c r="C22" s="276"/>
      <c r="D22" s="277"/>
      <c r="E22" s="200" t="s">
        <v>155</v>
      </c>
      <c r="F22" s="200"/>
      <c r="G22" s="201"/>
      <c r="H22" s="25" t="s">
        <v>110</v>
      </c>
      <c r="I22" s="25" t="s">
        <v>109</v>
      </c>
      <c r="J22" s="25" t="s">
        <v>109</v>
      </c>
      <c r="K22" s="25" t="s">
        <v>109</v>
      </c>
      <c r="L22" s="25" t="s">
        <v>109</v>
      </c>
      <c r="M22" s="25" t="s">
        <v>109</v>
      </c>
      <c r="N22" s="25" t="s">
        <v>109</v>
      </c>
      <c r="O22" s="25" t="s">
        <v>109</v>
      </c>
      <c r="P22" s="25" t="s">
        <v>109</v>
      </c>
      <c r="Q22" s="25" t="s">
        <v>109</v>
      </c>
      <c r="R22" s="32" t="s">
        <v>109</v>
      </c>
      <c r="S22" s="1"/>
      <c r="T22" s="1"/>
      <c r="U22" s="1"/>
      <c r="V22" s="1"/>
      <c r="W22" s="1"/>
      <c r="X22" s="1"/>
      <c r="Y22" s="25" t="s">
        <v>110</v>
      </c>
      <c r="Z22" s="25" t="s">
        <v>110</v>
      </c>
      <c r="AA22" s="25" t="s">
        <v>110</v>
      </c>
      <c r="AB22" s="25" t="s">
        <v>110</v>
      </c>
      <c r="AC22" s="32" t="s">
        <v>110</v>
      </c>
      <c r="AD22" s="23" t="s">
        <v>109</v>
      </c>
      <c r="AE22" s="23" t="s">
        <v>109</v>
      </c>
      <c r="AF22" s="23" t="s">
        <v>109</v>
      </c>
      <c r="AG22" s="23" t="s">
        <v>109</v>
      </c>
      <c r="AH22" s="23" t="s">
        <v>109</v>
      </c>
      <c r="AK22" s="27" t="str">
        <f t="shared" si="0"/>
        <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156</v>
      </c>
      <c r="AX22" s="30" t="str">
        <f t="shared" si="1"/>
        <v>≥80</v>
      </c>
      <c r="AY22" s="50">
        <f>VALUE(IF(AX22="---","",VLOOKUP(AX22,List167834567910[],2,FALSE)))</f>
        <v>1</v>
      </c>
      <c r="AZ22" s="1">
        <f t="shared" si="2"/>
        <v>0</v>
      </c>
      <c r="BA22" s="1" t="e">
        <f>VALUE(IF(AZ22="---","",VLOOKUP(AZ22,List167834567910[],2,FALSE)))</f>
        <v>#N/A</v>
      </c>
      <c r="BB22" s="1" t="str">
        <f t="shared" si="3"/>
        <v>---</v>
      </c>
      <c r="BC22" s="1" t="str">
        <f t="shared" si="4"/>
        <v>Pre-Assessment Year 0</v>
      </c>
      <c r="BD22" s="1"/>
      <c r="BE22" s="1"/>
      <c r="BF22" s="1"/>
      <c r="BG22" s="1"/>
      <c r="BH22" s="1"/>
      <c r="BI22" s="29" t="s">
        <v>156</v>
      </c>
      <c r="BJ22" s="161">
        <f>IF(H22="---","",VLOOKUP(H22,List167834567910[],2,FALSE))</f>
        <v>1</v>
      </c>
      <c r="BK22" s="161" t="str">
        <f>IF(I22="---","",VLOOKUP(I22,List167834567910[],2,FALSE))</f>
        <v/>
      </c>
      <c r="BL22" s="161" t="str">
        <f>IF(J22="---","",VLOOKUP(J22,List167834567910[],2,FALSE))</f>
        <v/>
      </c>
      <c r="BM22" s="161" t="str">
        <f>IF(K22="---","",VLOOKUP(K22,List167834567910[],2,FALSE))</f>
        <v/>
      </c>
      <c r="BN22" s="161" t="str">
        <f>IF(L22="---","",VLOOKUP(L22,List167834567910[],2,FALSE))</f>
        <v/>
      </c>
      <c r="BO22" s="161" t="str">
        <f>IF(M22="---","",VLOOKUP(M22,List167834567910[],2,FALSE))</f>
        <v/>
      </c>
      <c r="BP22" s="161" t="str">
        <f>IF(N22="---","",VLOOKUP(N22,List167834567910[],2,FALSE))</f>
        <v/>
      </c>
      <c r="BQ22" s="161" t="str">
        <f>IF(O22="---","",VLOOKUP(O22,List167834567910[],2,FALSE))</f>
        <v/>
      </c>
      <c r="BR22" s="161" t="str">
        <f>IF(P22="---","",VLOOKUP(P22,List167834567910[],2,FALSE))</f>
        <v/>
      </c>
      <c r="BS22" s="161" t="str">
        <f>IF(Q22="---","",VLOOKUP(Q22,List167834567910[],2,FALSE))</f>
        <v/>
      </c>
      <c r="BT22" s="161" t="str">
        <f>IF(R22="---","",VLOOKUP(R22,List167834567910[],2,FALSE))</f>
        <v/>
      </c>
      <c r="BU22" s="29" t="s">
        <v>156</v>
      </c>
      <c r="BV22" s="161">
        <f>IF(Y22="---","",VLOOKUP(Y22,List167834567910[],2,FALSE))</f>
        <v>1</v>
      </c>
      <c r="BW22" s="161">
        <f>IF(Z22="---","",VLOOKUP(Z22,List167834567910[],2,FALSE))</f>
        <v>1</v>
      </c>
      <c r="BX22" s="161">
        <f>IF(AA22="---","",VLOOKUP(AA22,List167834567910[],2,FALSE))</f>
        <v>1</v>
      </c>
      <c r="BY22" s="161">
        <f>IF(AB22="---","",VLOOKUP(AB22,List167834567910[],2,FALSE))</f>
        <v>1</v>
      </c>
      <c r="BZ22" s="161">
        <f>IF(AC22="---","",VLOOKUP(AC22,List167834567910[],2,FALSE))</f>
        <v>1</v>
      </c>
      <c r="CA22" s="161" t="str">
        <f>IF(AD22="---","",VLOOKUP(AD22,List167834567910[],2,FALSE))</f>
        <v/>
      </c>
      <c r="CB22" s="161" t="str">
        <f>IF(AE22="---","",VLOOKUP(AE22,List167834567910[],2,FALSE))</f>
        <v/>
      </c>
      <c r="CC22" s="161" t="str">
        <f>IF(AF22="---","",VLOOKUP(AF22,List167834567910[],2,FALSE))</f>
        <v/>
      </c>
      <c r="CD22" s="161" t="str">
        <f>IF(AG22="---","",VLOOKUP(AG22,List167834567910[],2,FALSE))</f>
        <v/>
      </c>
      <c r="CE22" s="161" t="str">
        <f>IF(AH22="---","",VLOOKUP(AH22,List167834567910[],2,FALSE))</f>
        <v/>
      </c>
      <c r="CG22" s="1"/>
      <c r="CI22" s="1"/>
      <c r="CK22" s="1"/>
      <c r="CM22" s="1"/>
    </row>
    <row r="23" spans="2:92" s="8" customFormat="1" ht="13.5" customHeight="1">
      <c r="B23" s="270"/>
      <c r="C23" s="276"/>
      <c r="D23" s="277"/>
      <c r="E23" s="200" t="s">
        <v>157</v>
      </c>
      <c r="F23" s="200"/>
      <c r="G23" s="201"/>
      <c r="H23" s="25" t="s">
        <v>110</v>
      </c>
      <c r="I23" s="25" t="s">
        <v>109</v>
      </c>
      <c r="J23" s="25" t="s">
        <v>109</v>
      </c>
      <c r="K23" s="25" t="s">
        <v>109</v>
      </c>
      <c r="L23" s="25" t="s">
        <v>109</v>
      </c>
      <c r="M23" s="25" t="s">
        <v>109</v>
      </c>
      <c r="N23" s="25" t="s">
        <v>109</v>
      </c>
      <c r="O23" s="25" t="s">
        <v>109</v>
      </c>
      <c r="P23" s="25" t="s">
        <v>109</v>
      </c>
      <c r="Q23" s="25" t="s">
        <v>109</v>
      </c>
      <c r="R23" s="32" t="s">
        <v>109</v>
      </c>
      <c r="S23" s="1"/>
      <c r="T23" s="1"/>
      <c r="U23" s="1"/>
      <c r="V23" s="1"/>
      <c r="W23" s="1"/>
      <c r="X23" s="1"/>
      <c r="Y23" s="25" t="s">
        <v>110</v>
      </c>
      <c r="Z23" s="25" t="s">
        <v>110</v>
      </c>
      <c r="AA23" s="25" t="s">
        <v>110</v>
      </c>
      <c r="AB23" s="25" t="s">
        <v>110</v>
      </c>
      <c r="AC23" s="32" t="s">
        <v>110</v>
      </c>
      <c r="AD23" s="23" t="s">
        <v>109</v>
      </c>
      <c r="AE23" s="23" t="s">
        <v>109</v>
      </c>
      <c r="AF23" s="23" t="s">
        <v>109</v>
      </c>
      <c r="AG23" s="23" t="s">
        <v>109</v>
      </c>
      <c r="AH23" s="23" t="s">
        <v>109</v>
      </c>
      <c r="AK23" s="27" t="str">
        <f t="shared" si="0"/>
        <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158</v>
      </c>
      <c r="AX23" s="30" t="str">
        <f t="shared" si="1"/>
        <v>≥80</v>
      </c>
      <c r="AY23" s="50">
        <f>VALUE(IF(AX23="---","",VLOOKUP(AX23,List167834567910[],2,FALSE)))</f>
        <v>1</v>
      </c>
      <c r="AZ23" s="1">
        <f t="shared" si="2"/>
        <v>0</v>
      </c>
      <c r="BA23" s="1" t="e">
        <f>VALUE(IF(AZ23="---","",VLOOKUP(AZ23,List167834567910[],2,FALSE)))</f>
        <v>#N/A</v>
      </c>
      <c r="BB23" s="1" t="str">
        <f t="shared" si="3"/>
        <v>---</v>
      </c>
      <c r="BC23" s="1" t="str">
        <f t="shared" si="4"/>
        <v>Pre-Assessment Year 0</v>
      </c>
      <c r="BD23" s="1"/>
      <c r="BE23" s="1"/>
      <c r="BF23" s="1"/>
      <c r="BG23" s="1"/>
      <c r="BH23" s="1"/>
      <c r="BI23" s="29" t="s">
        <v>158</v>
      </c>
      <c r="BJ23" s="161">
        <f>IF(H23="---","",VLOOKUP(H23,List167834567910[],2,FALSE))</f>
        <v>1</v>
      </c>
      <c r="BK23" s="161" t="str">
        <f>IF(I23="---","",VLOOKUP(I23,List167834567910[],2,FALSE))</f>
        <v/>
      </c>
      <c r="BL23" s="161" t="str">
        <f>IF(J23="---","",VLOOKUP(J23,List167834567910[],2,FALSE))</f>
        <v/>
      </c>
      <c r="BM23" s="161" t="str">
        <f>IF(K23="---","",VLOOKUP(K23,List167834567910[],2,FALSE))</f>
        <v/>
      </c>
      <c r="BN23" s="161" t="str">
        <f>IF(L23="---","",VLOOKUP(L23,List167834567910[],2,FALSE))</f>
        <v/>
      </c>
      <c r="BO23" s="161" t="str">
        <f>IF(M23="---","",VLOOKUP(M23,List167834567910[],2,FALSE))</f>
        <v/>
      </c>
      <c r="BP23" s="161" t="str">
        <f>IF(N23="---","",VLOOKUP(N23,List167834567910[],2,FALSE))</f>
        <v/>
      </c>
      <c r="BQ23" s="161" t="str">
        <f>IF(O23="---","",VLOOKUP(O23,List167834567910[],2,FALSE))</f>
        <v/>
      </c>
      <c r="BR23" s="161" t="str">
        <f>IF(P23="---","",VLOOKUP(P23,List167834567910[],2,FALSE))</f>
        <v/>
      </c>
      <c r="BS23" s="161" t="str">
        <f>IF(Q23="---","",VLOOKUP(Q23,List167834567910[],2,FALSE))</f>
        <v/>
      </c>
      <c r="BT23" s="161" t="str">
        <f>IF(R23="---","",VLOOKUP(R23,List167834567910[],2,FALSE))</f>
        <v/>
      </c>
      <c r="BU23" s="29" t="s">
        <v>158</v>
      </c>
      <c r="BV23" s="161">
        <f>IF(Y23="---","",VLOOKUP(Y23,List167834567910[],2,FALSE))</f>
        <v>1</v>
      </c>
      <c r="BW23" s="161">
        <f>IF(Z23="---","",VLOOKUP(Z23,List167834567910[],2,FALSE))</f>
        <v>1</v>
      </c>
      <c r="BX23" s="161">
        <f>IF(AA23="---","",VLOOKUP(AA23,List167834567910[],2,FALSE))</f>
        <v>1</v>
      </c>
      <c r="BY23" s="161">
        <f>IF(AB23="---","",VLOOKUP(AB23,List167834567910[],2,FALSE))</f>
        <v>1</v>
      </c>
      <c r="BZ23" s="161">
        <f>IF(AC23="---","",VLOOKUP(AC23,List167834567910[],2,FALSE))</f>
        <v>1</v>
      </c>
      <c r="CA23" s="161" t="str">
        <f>IF(AD23="---","",VLOOKUP(AD23,List167834567910[],2,FALSE))</f>
        <v/>
      </c>
      <c r="CB23" s="161" t="str">
        <f>IF(AE23="---","",VLOOKUP(AE23,List167834567910[],2,FALSE))</f>
        <v/>
      </c>
      <c r="CC23" s="161" t="str">
        <f>IF(AF23="---","",VLOOKUP(AF23,List167834567910[],2,FALSE))</f>
        <v/>
      </c>
      <c r="CD23" s="161" t="str">
        <f>IF(AG23="---","",VLOOKUP(AG23,List167834567910[],2,FALSE))</f>
        <v/>
      </c>
      <c r="CE23" s="161" t="str">
        <f>IF(AH23="---","",VLOOKUP(AH23,List167834567910[],2,FALSE))</f>
        <v/>
      </c>
      <c r="CG23" s="1"/>
      <c r="CI23" s="1"/>
      <c r="CK23" s="1"/>
      <c r="CM23" s="1"/>
    </row>
    <row r="24" spans="2:92" s="8" customFormat="1" ht="13.9" customHeight="1">
      <c r="B24" s="270"/>
      <c r="C24" s="276" t="s">
        <v>159</v>
      </c>
      <c r="D24" s="277"/>
      <c r="E24" s="200" t="s">
        <v>160</v>
      </c>
      <c r="F24" s="200"/>
      <c r="G24" s="201"/>
      <c r="H24" s="25" t="s">
        <v>108</v>
      </c>
      <c r="I24" s="25" t="s">
        <v>109</v>
      </c>
      <c r="J24" s="25" t="s">
        <v>109</v>
      </c>
      <c r="K24" s="25" t="s">
        <v>109</v>
      </c>
      <c r="L24" s="25" t="s">
        <v>109</v>
      </c>
      <c r="M24" s="25" t="s">
        <v>109</v>
      </c>
      <c r="N24" s="25" t="s">
        <v>109</v>
      </c>
      <c r="O24" s="25" t="s">
        <v>109</v>
      </c>
      <c r="P24" s="25" t="s">
        <v>109</v>
      </c>
      <c r="Q24" s="25" t="s">
        <v>109</v>
      </c>
      <c r="R24" s="32" t="s">
        <v>109</v>
      </c>
      <c r="S24" s="1"/>
      <c r="T24" s="1"/>
      <c r="U24" s="1"/>
      <c r="V24" s="1"/>
      <c r="W24" s="1"/>
      <c r="X24" s="1"/>
      <c r="Y24" s="25" t="s">
        <v>108</v>
      </c>
      <c r="Z24" s="25" t="s">
        <v>108</v>
      </c>
      <c r="AA24" s="25" t="s">
        <v>108</v>
      </c>
      <c r="AB24" s="25" t="s">
        <v>108</v>
      </c>
      <c r="AC24" s="32" t="s">
        <v>108</v>
      </c>
      <c r="AD24" s="23" t="s">
        <v>109</v>
      </c>
      <c r="AE24" s="23" t="s">
        <v>109</v>
      </c>
      <c r="AF24" s="23" t="s">
        <v>109</v>
      </c>
      <c r="AG24" s="23" t="s">
        <v>109</v>
      </c>
      <c r="AH24" s="23" t="s">
        <v>109</v>
      </c>
      <c r="AK24" s="27" t="str">
        <f t="shared" si="0"/>
        <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161</v>
      </c>
      <c r="AX24" s="30" t="str">
        <f t="shared" si="1"/>
        <v>60-79</v>
      </c>
      <c r="AY24" s="50">
        <f>VALUE(IF(AX24="---","",VLOOKUP(AX24,List167834567910[],2,FALSE)))</f>
        <v>0.5</v>
      </c>
      <c r="AZ24" s="1">
        <f t="shared" si="2"/>
        <v>0</v>
      </c>
      <c r="BA24" s="1" t="e">
        <f>VALUE(IF(AZ24="---","",VLOOKUP(AZ24,List167834567910[],2,FALSE)))</f>
        <v>#N/A</v>
      </c>
      <c r="BB24" s="1" t="str">
        <f t="shared" si="3"/>
        <v>---</v>
      </c>
      <c r="BC24" s="1" t="str">
        <f t="shared" si="4"/>
        <v>Pre-Assessment Year 0</v>
      </c>
      <c r="BD24" s="1"/>
      <c r="BE24" s="1"/>
      <c r="BF24" s="1"/>
      <c r="BG24" s="1"/>
      <c r="BH24" s="1"/>
      <c r="BI24" s="29" t="s">
        <v>161</v>
      </c>
      <c r="BJ24" s="161">
        <f>IF(H24="---","",VLOOKUP(H24,List167834567910[],2,FALSE))</f>
        <v>0.5</v>
      </c>
      <c r="BK24" s="161" t="str">
        <f>IF(I24="---","",VLOOKUP(I24,List167834567910[],2,FALSE))</f>
        <v/>
      </c>
      <c r="BL24" s="161" t="str">
        <f>IF(J24="---","",VLOOKUP(J24,List167834567910[],2,FALSE))</f>
        <v/>
      </c>
      <c r="BM24" s="161" t="str">
        <f>IF(K24="---","",VLOOKUP(K24,List167834567910[],2,FALSE))</f>
        <v/>
      </c>
      <c r="BN24" s="161" t="str">
        <f>IF(L24="---","",VLOOKUP(L24,List167834567910[],2,FALSE))</f>
        <v/>
      </c>
      <c r="BO24" s="161" t="str">
        <f>IF(M24="---","",VLOOKUP(M24,List167834567910[],2,FALSE))</f>
        <v/>
      </c>
      <c r="BP24" s="161" t="str">
        <f>IF(N24="---","",VLOOKUP(N24,List167834567910[],2,FALSE))</f>
        <v/>
      </c>
      <c r="BQ24" s="161" t="str">
        <f>IF(O24="---","",VLOOKUP(O24,List167834567910[],2,FALSE))</f>
        <v/>
      </c>
      <c r="BR24" s="161" t="str">
        <f>IF(P24="---","",VLOOKUP(P24,List167834567910[],2,FALSE))</f>
        <v/>
      </c>
      <c r="BS24" s="161" t="str">
        <f>IF(Q24="---","",VLOOKUP(Q24,List167834567910[],2,FALSE))</f>
        <v/>
      </c>
      <c r="BT24" s="161" t="str">
        <f>IF(R24="---","",VLOOKUP(R24,List167834567910[],2,FALSE))</f>
        <v/>
      </c>
      <c r="BU24" s="29" t="s">
        <v>161</v>
      </c>
      <c r="BV24" s="161">
        <f>IF(Y24="---","",VLOOKUP(Y24,List167834567910[],2,FALSE))</f>
        <v>0.5</v>
      </c>
      <c r="BW24" s="161">
        <f>IF(Z24="---","",VLOOKUP(Z24,List167834567910[],2,FALSE))</f>
        <v>0.5</v>
      </c>
      <c r="BX24" s="161">
        <f>IF(AA24="---","",VLOOKUP(AA24,List167834567910[],2,FALSE))</f>
        <v>0.5</v>
      </c>
      <c r="BY24" s="161">
        <f>IF(AB24="---","",VLOOKUP(AB24,List167834567910[],2,FALSE))</f>
        <v>0.5</v>
      </c>
      <c r="BZ24" s="161">
        <f>IF(AC24="---","",VLOOKUP(AC24,List167834567910[],2,FALSE))</f>
        <v>0.5</v>
      </c>
      <c r="CA24" s="161" t="str">
        <f>IF(AD24="---","",VLOOKUP(AD24,List167834567910[],2,FALSE))</f>
        <v/>
      </c>
      <c r="CB24" s="161" t="str">
        <f>IF(AE24="---","",VLOOKUP(AE24,List167834567910[],2,FALSE))</f>
        <v/>
      </c>
      <c r="CC24" s="161" t="str">
        <f>IF(AF24="---","",VLOOKUP(AF24,List167834567910[],2,FALSE))</f>
        <v/>
      </c>
      <c r="CD24" s="161" t="str">
        <f>IF(AG24="---","",VLOOKUP(AG24,List167834567910[],2,FALSE))</f>
        <v/>
      </c>
      <c r="CE24" s="161" t="str">
        <f>IF(AH24="---","",VLOOKUP(AH24,List167834567910[],2,FALSE))</f>
        <v/>
      </c>
      <c r="CG24" s="1"/>
      <c r="CI24" s="1"/>
      <c r="CK24" s="1"/>
      <c r="CM24" s="1"/>
    </row>
    <row r="25" spans="2:92" s="8" customFormat="1" ht="13.5" customHeight="1">
      <c r="B25" s="270"/>
      <c r="C25" s="276"/>
      <c r="D25" s="277"/>
      <c r="E25" s="200" t="s">
        <v>162</v>
      </c>
      <c r="F25" s="200"/>
      <c r="G25" s="201"/>
      <c r="H25" s="25" t="s">
        <v>108</v>
      </c>
      <c r="I25" s="25" t="s">
        <v>109</v>
      </c>
      <c r="J25" s="25" t="s">
        <v>109</v>
      </c>
      <c r="K25" s="25" t="s">
        <v>109</v>
      </c>
      <c r="L25" s="25" t="s">
        <v>109</v>
      </c>
      <c r="M25" s="25" t="s">
        <v>109</v>
      </c>
      <c r="N25" s="25" t="s">
        <v>109</v>
      </c>
      <c r="O25" s="25" t="s">
        <v>109</v>
      </c>
      <c r="P25" s="25" t="s">
        <v>109</v>
      </c>
      <c r="Q25" s="25" t="s">
        <v>109</v>
      </c>
      <c r="R25" s="32" t="s">
        <v>109</v>
      </c>
      <c r="S25" s="1"/>
      <c r="T25" s="1"/>
      <c r="U25" s="1"/>
      <c r="V25" s="1"/>
      <c r="W25" s="1"/>
      <c r="X25" s="1"/>
      <c r="Y25" s="25" t="s">
        <v>108</v>
      </c>
      <c r="Z25" s="25" t="s">
        <v>108</v>
      </c>
      <c r="AA25" s="25" t="s">
        <v>108</v>
      </c>
      <c r="AB25" s="25" t="s">
        <v>110</v>
      </c>
      <c r="AC25" s="32" t="s">
        <v>110</v>
      </c>
      <c r="AD25" s="23" t="s">
        <v>109</v>
      </c>
      <c r="AE25" s="23" t="s">
        <v>109</v>
      </c>
      <c r="AF25" s="23" t="s">
        <v>109</v>
      </c>
      <c r="AG25" s="23" t="s">
        <v>109</v>
      </c>
      <c r="AH25" s="23" t="s">
        <v>109</v>
      </c>
      <c r="AK25" s="27" t="str">
        <f t="shared" si="0"/>
        <v/>
      </c>
      <c r="AL25" s="27" t="str">
        <f t="shared" si="0"/>
        <v/>
      </c>
      <c r="AM25" s="27" t="str">
        <f t="shared" si="0"/>
        <v/>
      </c>
      <c r="AN25" s="27" t="str">
        <f t="shared" si="0"/>
        <v/>
      </c>
      <c r="AO25" s="27" t="str">
        <f t="shared" si="0"/>
        <v/>
      </c>
      <c r="AP25" s="27" t="str">
        <f t="shared" ref="AP25:AT27" si="5">IFERROR(IF(N25="---","",IF(AD25="---","No Target Set",IF(CA25=BP25,"On Target",IF(CA25&gt;BP25,"Behind",IF(CA25&lt;BP25,"Ahead"))))),"")</f>
        <v/>
      </c>
      <c r="AQ25" s="27" t="str">
        <f t="shared" si="5"/>
        <v/>
      </c>
      <c r="AR25" s="27" t="str">
        <f t="shared" si="5"/>
        <v/>
      </c>
      <c r="AS25" s="27" t="str">
        <f t="shared" si="5"/>
        <v/>
      </c>
      <c r="AT25" s="27" t="str">
        <f t="shared" si="5"/>
        <v/>
      </c>
      <c r="AU25" s="1"/>
      <c r="AV25" s="28"/>
      <c r="AW25" s="29" t="s">
        <v>163</v>
      </c>
      <c r="AX25" s="30" t="str">
        <f t="shared" si="1"/>
        <v>60-79</v>
      </c>
      <c r="AY25" s="50">
        <f>VALUE(IF(AX25="---","",VLOOKUP(AX25,List167834567910[],2,FALSE)))</f>
        <v>0.5</v>
      </c>
      <c r="AZ25" s="1">
        <f t="shared" si="2"/>
        <v>0</v>
      </c>
      <c r="BA25" s="1" t="e">
        <f>VALUE(IF(AZ25="---","",VLOOKUP(AZ25,List167834567910[],2,FALSE)))</f>
        <v>#N/A</v>
      </c>
      <c r="BB25" s="1" t="str">
        <f t="shared" si="3"/>
        <v>---</v>
      </c>
      <c r="BC25" s="1" t="str">
        <f t="shared" si="4"/>
        <v>Pre-Assessment Year 0</v>
      </c>
      <c r="BD25" s="1"/>
      <c r="BE25" s="1"/>
      <c r="BF25" s="1"/>
      <c r="BG25" s="1"/>
      <c r="BH25" s="1"/>
      <c r="BI25" s="29" t="s">
        <v>163</v>
      </c>
      <c r="BJ25" s="161">
        <f>IF(H25="---","",VLOOKUP(H25,List167834567910[],2,FALSE))</f>
        <v>0.5</v>
      </c>
      <c r="BK25" s="161" t="str">
        <f>IF(I25="---","",VLOOKUP(I25,List167834567910[],2,FALSE))</f>
        <v/>
      </c>
      <c r="BL25" s="161" t="str">
        <f>IF(J25="---","",VLOOKUP(J25,List167834567910[],2,FALSE))</f>
        <v/>
      </c>
      <c r="BM25" s="161" t="str">
        <f>IF(K25="---","",VLOOKUP(K25,List167834567910[],2,FALSE))</f>
        <v/>
      </c>
      <c r="BN25" s="161" t="str">
        <f>IF(L25="---","",VLOOKUP(L25,List167834567910[],2,FALSE))</f>
        <v/>
      </c>
      <c r="BO25" s="161" t="str">
        <f>IF(M25="---","",VLOOKUP(M25,List167834567910[],2,FALSE))</f>
        <v/>
      </c>
      <c r="BP25" s="161" t="str">
        <f>IF(N25="---","",VLOOKUP(N25,List167834567910[],2,FALSE))</f>
        <v/>
      </c>
      <c r="BQ25" s="161" t="str">
        <f>IF(O25="---","",VLOOKUP(O25,List167834567910[],2,FALSE))</f>
        <v/>
      </c>
      <c r="BR25" s="161" t="str">
        <f>IF(P25="---","",VLOOKUP(P25,List167834567910[],2,FALSE))</f>
        <v/>
      </c>
      <c r="BS25" s="161" t="str">
        <f>IF(Q25="---","",VLOOKUP(Q25,List167834567910[],2,FALSE))</f>
        <v/>
      </c>
      <c r="BT25" s="161" t="str">
        <f>IF(R25="---","",VLOOKUP(R25,List167834567910[],2,FALSE))</f>
        <v/>
      </c>
      <c r="BU25" s="29" t="s">
        <v>163</v>
      </c>
      <c r="BV25" s="161">
        <f>IF(Y25="---","",VLOOKUP(Y25,List167834567910[],2,FALSE))</f>
        <v>0.5</v>
      </c>
      <c r="BW25" s="161">
        <f>IF(Z25="---","",VLOOKUP(Z25,List167834567910[],2,FALSE))</f>
        <v>0.5</v>
      </c>
      <c r="BX25" s="161">
        <f>IF(AA25="---","",VLOOKUP(AA25,List167834567910[],2,FALSE))</f>
        <v>0.5</v>
      </c>
      <c r="BY25" s="161">
        <f>IF(AB25="---","",VLOOKUP(AB25,List167834567910[],2,FALSE))</f>
        <v>1</v>
      </c>
      <c r="BZ25" s="161">
        <f>IF(AC25="---","",VLOOKUP(AC25,List167834567910[],2,FALSE))</f>
        <v>1</v>
      </c>
      <c r="CA25" s="161" t="str">
        <f>IF(AD25="---","",VLOOKUP(AD25,List167834567910[],2,FALSE))</f>
        <v/>
      </c>
      <c r="CB25" s="161" t="str">
        <f>IF(AE25="---","",VLOOKUP(AE25,List167834567910[],2,FALSE))</f>
        <v/>
      </c>
      <c r="CC25" s="161" t="str">
        <f>IF(AF25="---","",VLOOKUP(AF25,List167834567910[],2,FALSE))</f>
        <v/>
      </c>
      <c r="CD25" s="161" t="str">
        <f>IF(AG25="---","",VLOOKUP(AG25,List167834567910[],2,FALSE))</f>
        <v/>
      </c>
      <c r="CE25" s="161" t="str">
        <f>IF(AH25="---","",VLOOKUP(AH25,List167834567910[],2,FALSE))</f>
        <v/>
      </c>
      <c r="CG25" s="1"/>
      <c r="CI25" s="1"/>
      <c r="CK25" s="1"/>
      <c r="CM25" s="1"/>
    </row>
    <row r="26" spans="2:92" s="8" customFormat="1" ht="13.5" customHeight="1">
      <c r="B26" s="270"/>
      <c r="C26" s="276"/>
      <c r="D26" s="277"/>
      <c r="E26" s="200" t="s">
        <v>164</v>
      </c>
      <c r="F26" s="200"/>
      <c r="G26" s="201"/>
      <c r="H26" s="25" t="s">
        <v>116</v>
      </c>
      <c r="I26" s="25" t="s">
        <v>109</v>
      </c>
      <c r="J26" s="25" t="s">
        <v>109</v>
      </c>
      <c r="K26" s="25" t="s">
        <v>109</v>
      </c>
      <c r="L26" s="25" t="s">
        <v>109</v>
      </c>
      <c r="M26" s="25" t="s">
        <v>109</v>
      </c>
      <c r="N26" s="25" t="s">
        <v>109</v>
      </c>
      <c r="O26" s="25" t="s">
        <v>109</v>
      </c>
      <c r="P26" s="25" t="s">
        <v>109</v>
      </c>
      <c r="Q26" s="25" t="s">
        <v>109</v>
      </c>
      <c r="R26" s="32" t="s">
        <v>109</v>
      </c>
      <c r="S26" s="1"/>
      <c r="T26" s="1"/>
      <c r="U26" s="1"/>
      <c r="V26" s="1"/>
      <c r="W26" s="1"/>
      <c r="X26" s="1"/>
      <c r="Y26" s="25" t="s">
        <v>116</v>
      </c>
      <c r="Z26" s="25" t="s">
        <v>116</v>
      </c>
      <c r="AA26" s="25" t="s">
        <v>116</v>
      </c>
      <c r="AB26" s="25" t="s">
        <v>108</v>
      </c>
      <c r="AC26" s="32" t="s">
        <v>110</v>
      </c>
      <c r="AD26" s="23" t="s">
        <v>109</v>
      </c>
      <c r="AE26" s="23" t="s">
        <v>109</v>
      </c>
      <c r="AF26" s="23" t="s">
        <v>109</v>
      </c>
      <c r="AG26" s="23" t="s">
        <v>109</v>
      </c>
      <c r="AH26" s="23" t="s">
        <v>109</v>
      </c>
      <c r="AK26" s="27" t="str">
        <f t="shared" ref="AK26:AO27" si="6">IFERROR(IF(I26="---","",IF(Y26="---","No Target Set",IF(BV26=BK26,"On Target",IF(BV26&gt;BK26,"Behind",IF(BV26&lt;BK26,"Ahead"))))),"")</f>
        <v/>
      </c>
      <c r="AL26" s="27" t="str">
        <f t="shared" si="6"/>
        <v/>
      </c>
      <c r="AM26" s="27" t="str">
        <f t="shared" si="6"/>
        <v/>
      </c>
      <c r="AN26" s="27" t="str">
        <f t="shared" si="6"/>
        <v/>
      </c>
      <c r="AO26" s="27" t="str">
        <f t="shared" si="6"/>
        <v/>
      </c>
      <c r="AP26" s="27" t="str">
        <f t="shared" si="5"/>
        <v/>
      </c>
      <c r="AQ26" s="27" t="str">
        <f t="shared" si="5"/>
        <v/>
      </c>
      <c r="AR26" s="27" t="str">
        <f t="shared" si="5"/>
        <v/>
      </c>
      <c r="AS26" s="27" t="str">
        <f t="shared" si="5"/>
        <v/>
      </c>
      <c r="AT26" s="27" t="str">
        <f t="shared" si="5"/>
        <v/>
      </c>
      <c r="AU26" s="1"/>
      <c r="AV26" s="28"/>
      <c r="AW26" s="29" t="s">
        <v>165</v>
      </c>
      <c r="AX26" s="30" t="str">
        <f t="shared" si="1"/>
        <v>&lt;60</v>
      </c>
      <c r="AY26" s="50">
        <f>VALUE(IF(AX26="---","",VLOOKUP(AX26,List167834567910[],2,FALSE)))</f>
        <v>0</v>
      </c>
      <c r="AZ26" s="1">
        <f t="shared" si="2"/>
        <v>0</v>
      </c>
      <c r="BA26" s="1" t="e">
        <f>VALUE(IF(AZ26="---","",VLOOKUP(AZ26,List167834567910[],2,FALSE)))</f>
        <v>#N/A</v>
      </c>
      <c r="BB26" s="1" t="str">
        <f t="shared" si="3"/>
        <v>---</v>
      </c>
      <c r="BC26" s="1" t="str">
        <f t="shared" si="4"/>
        <v>Pre-Assessment Year 0</v>
      </c>
      <c r="BD26" s="1"/>
      <c r="BE26" s="1"/>
      <c r="BF26" s="1"/>
      <c r="BG26" s="1"/>
      <c r="BH26" s="1"/>
      <c r="BI26" s="29" t="s">
        <v>165</v>
      </c>
      <c r="BJ26" s="161">
        <f>IF(H26="---","",VLOOKUP(H26,List167834567910[],2,FALSE))</f>
        <v>0</v>
      </c>
      <c r="BK26" s="161" t="str">
        <f>IF(I26="---","",VLOOKUP(I26,List167834567910[],2,FALSE))</f>
        <v/>
      </c>
      <c r="BL26" s="161" t="str">
        <f>IF(J26="---","",VLOOKUP(J26,List167834567910[],2,FALSE))</f>
        <v/>
      </c>
      <c r="BM26" s="161" t="str">
        <f>IF(K26="---","",VLOOKUP(K26,List167834567910[],2,FALSE))</f>
        <v/>
      </c>
      <c r="BN26" s="161" t="str">
        <f>IF(L26="---","",VLOOKUP(L26,List167834567910[],2,FALSE))</f>
        <v/>
      </c>
      <c r="BO26" s="161" t="str">
        <f>IF(M26="---","",VLOOKUP(M26,List167834567910[],2,FALSE))</f>
        <v/>
      </c>
      <c r="BP26" s="161" t="str">
        <f>IF(N26="---","",VLOOKUP(N26,List167834567910[],2,FALSE))</f>
        <v/>
      </c>
      <c r="BQ26" s="161" t="str">
        <f>IF(O26="---","",VLOOKUP(O26,List167834567910[],2,FALSE))</f>
        <v/>
      </c>
      <c r="BR26" s="161" t="str">
        <f>IF(P26="---","",VLOOKUP(P26,List167834567910[],2,FALSE))</f>
        <v/>
      </c>
      <c r="BS26" s="161" t="str">
        <f>IF(Q26="---","",VLOOKUP(Q26,List167834567910[],2,FALSE))</f>
        <v/>
      </c>
      <c r="BT26" s="161" t="str">
        <f>IF(R26="---","",VLOOKUP(R26,List167834567910[],2,FALSE))</f>
        <v/>
      </c>
      <c r="BU26" s="29" t="s">
        <v>165</v>
      </c>
      <c r="BV26" s="161">
        <f>IF(Y26="---","",VLOOKUP(Y26,List167834567910[],2,FALSE))</f>
        <v>0</v>
      </c>
      <c r="BW26" s="161">
        <f>IF(Z26="---","",VLOOKUP(Z26,List167834567910[],2,FALSE))</f>
        <v>0</v>
      </c>
      <c r="BX26" s="161">
        <f>IF(AA26="---","",VLOOKUP(AA26,List167834567910[],2,FALSE))</f>
        <v>0</v>
      </c>
      <c r="BY26" s="161">
        <f>IF(AB26="---","",VLOOKUP(AB26,List167834567910[],2,FALSE))</f>
        <v>0.5</v>
      </c>
      <c r="BZ26" s="161">
        <f>IF(AC26="---","",VLOOKUP(AC26,List167834567910[],2,FALSE))</f>
        <v>1</v>
      </c>
      <c r="CA26" s="161" t="str">
        <f>IF(AD26="---","",VLOOKUP(AD26,List167834567910[],2,FALSE))</f>
        <v/>
      </c>
      <c r="CB26" s="161" t="str">
        <f>IF(AE26="---","",VLOOKUP(AE26,List167834567910[],2,FALSE))</f>
        <v/>
      </c>
      <c r="CC26" s="161" t="str">
        <f>IF(AF26="---","",VLOOKUP(AF26,List167834567910[],2,FALSE))</f>
        <v/>
      </c>
      <c r="CD26" s="161" t="str">
        <f>IF(AG26="---","",VLOOKUP(AG26,List167834567910[],2,FALSE))</f>
        <v/>
      </c>
      <c r="CE26" s="161" t="str">
        <f>IF(AH26="---","",VLOOKUP(AH26,List167834567910[],2,FALSE))</f>
        <v/>
      </c>
      <c r="CG26" s="1"/>
      <c r="CI26" s="1"/>
      <c r="CK26" s="1"/>
      <c r="CM26" s="1"/>
    </row>
    <row r="27" spans="2:92" s="8" customFormat="1">
      <c r="B27" s="271"/>
      <c r="C27" s="276"/>
      <c r="D27" s="277"/>
      <c r="E27" s="200" t="s">
        <v>166</v>
      </c>
      <c r="F27" s="200"/>
      <c r="G27" s="201"/>
      <c r="H27" s="36" t="s">
        <v>108</v>
      </c>
      <c r="I27" s="25" t="s">
        <v>109</v>
      </c>
      <c r="J27" s="25" t="s">
        <v>109</v>
      </c>
      <c r="K27" s="36" t="s">
        <v>109</v>
      </c>
      <c r="L27" s="36" t="s">
        <v>109</v>
      </c>
      <c r="M27" s="36" t="s">
        <v>109</v>
      </c>
      <c r="N27" s="36" t="s">
        <v>109</v>
      </c>
      <c r="O27" s="36" t="s">
        <v>109</v>
      </c>
      <c r="P27" s="36" t="s">
        <v>109</v>
      </c>
      <c r="Q27" s="36" t="s">
        <v>109</v>
      </c>
      <c r="R27" s="37" t="s">
        <v>109</v>
      </c>
      <c r="S27" s="1"/>
      <c r="T27" s="1"/>
      <c r="U27" s="1"/>
      <c r="V27" s="1"/>
      <c r="W27" s="1"/>
      <c r="X27" s="1"/>
      <c r="Y27" s="25" t="s">
        <v>108</v>
      </c>
      <c r="Z27" s="25" t="s">
        <v>110</v>
      </c>
      <c r="AA27" s="25" t="s">
        <v>110</v>
      </c>
      <c r="AB27" s="25" t="s">
        <v>110</v>
      </c>
      <c r="AC27" s="165" t="s">
        <v>110</v>
      </c>
      <c r="AD27" s="23" t="s">
        <v>109</v>
      </c>
      <c r="AE27" s="23" t="s">
        <v>109</v>
      </c>
      <c r="AF27" s="23" t="s">
        <v>109</v>
      </c>
      <c r="AG27" s="23" t="s">
        <v>109</v>
      </c>
      <c r="AH27" s="23" t="s">
        <v>109</v>
      </c>
      <c r="AK27" s="27" t="str">
        <f t="shared" si="6"/>
        <v/>
      </c>
      <c r="AL27" s="27" t="str">
        <f t="shared" si="6"/>
        <v/>
      </c>
      <c r="AM27" s="27" t="str">
        <f t="shared" si="6"/>
        <v/>
      </c>
      <c r="AN27" s="27" t="str">
        <f t="shared" si="6"/>
        <v/>
      </c>
      <c r="AO27" s="27" t="str">
        <f t="shared" si="6"/>
        <v/>
      </c>
      <c r="AP27" s="27" t="str">
        <f t="shared" si="5"/>
        <v/>
      </c>
      <c r="AQ27" s="27" t="str">
        <f t="shared" si="5"/>
        <v/>
      </c>
      <c r="AR27" s="27" t="str">
        <f t="shared" si="5"/>
        <v/>
      </c>
      <c r="AS27" s="27" t="str">
        <f t="shared" si="5"/>
        <v/>
      </c>
      <c r="AT27" s="27" t="str">
        <f t="shared" si="5"/>
        <v/>
      </c>
      <c r="AU27" s="1"/>
      <c r="AV27" s="28"/>
      <c r="AW27" s="29" t="s">
        <v>167</v>
      </c>
      <c r="AX27" s="30" t="str">
        <f t="shared" si="1"/>
        <v>60-79</v>
      </c>
      <c r="AY27" s="50">
        <f>VALUE(IF(AX27="---","",VLOOKUP(AX27,List167834567910[],2,FALSE)))</f>
        <v>0.5</v>
      </c>
      <c r="AZ27" s="1">
        <f t="shared" si="2"/>
        <v>0</v>
      </c>
      <c r="BA27" s="1" t="e">
        <f>VALUE(IF(AZ27="---","",VLOOKUP(AZ27,List167834567910[],2,FALSE)))</f>
        <v>#N/A</v>
      </c>
      <c r="BB27" s="1" t="str">
        <f t="shared" si="3"/>
        <v>---</v>
      </c>
      <c r="BC27" s="1" t="str">
        <f t="shared" si="4"/>
        <v>Pre-Assessment Year 0</v>
      </c>
      <c r="BD27" s="1"/>
      <c r="BE27" s="1"/>
      <c r="BF27" s="1"/>
      <c r="BG27" s="1"/>
      <c r="BH27" s="1"/>
      <c r="BI27" s="29" t="s">
        <v>167</v>
      </c>
      <c r="BJ27" s="161">
        <f>IF(H27="---","",VLOOKUP(H27,List167834567910[],2,FALSE))</f>
        <v>0.5</v>
      </c>
      <c r="BK27" s="161" t="str">
        <f>IF(I27="---","",VLOOKUP(I27,List167834567910[],2,FALSE))</f>
        <v/>
      </c>
      <c r="BL27" s="161" t="str">
        <f>IF(J27="---","",VLOOKUP(J27,List167834567910[],2,FALSE))</f>
        <v/>
      </c>
      <c r="BM27" s="161" t="str">
        <f>IF(K27="---","",VLOOKUP(K27,List167834567910[],2,FALSE))</f>
        <v/>
      </c>
      <c r="BN27" s="161" t="str">
        <f>IF(L27="---","",VLOOKUP(L27,List167834567910[],2,FALSE))</f>
        <v/>
      </c>
      <c r="BO27" s="161" t="str">
        <f>IF(M27="---","",VLOOKUP(M27,List167834567910[],2,FALSE))</f>
        <v/>
      </c>
      <c r="BP27" s="161" t="str">
        <f>IF(N27="---","",VLOOKUP(N27,List167834567910[],2,FALSE))</f>
        <v/>
      </c>
      <c r="BQ27" s="161" t="str">
        <f>IF(O27="---","",VLOOKUP(O27,List167834567910[],2,FALSE))</f>
        <v/>
      </c>
      <c r="BR27" s="161" t="str">
        <f>IF(P27="---","",VLOOKUP(P27,List167834567910[],2,FALSE))</f>
        <v/>
      </c>
      <c r="BS27" s="161" t="str">
        <f>IF(Q27="---","",VLOOKUP(Q27,List167834567910[],2,FALSE))</f>
        <v/>
      </c>
      <c r="BT27" s="161" t="str">
        <f>IF(R27="---","",VLOOKUP(R27,List167834567910[],2,FALSE))</f>
        <v/>
      </c>
      <c r="BU27" s="29" t="s">
        <v>167</v>
      </c>
      <c r="BV27" s="161">
        <f>IF(Y27="---","",VLOOKUP(Y27,List167834567910[],2,FALSE))</f>
        <v>0.5</v>
      </c>
      <c r="BW27" s="161">
        <f>IF(Z27="---","",VLOOKUP(Z27,List167834567910[],2,FALSE))</f>
        <v>1</v>
      </c>
      <c r="BX27" s="161">
        <f>IF(AA27="---","",VLOOKUP(AA27,List167834567910[],2,FALSE))</f>
        <v>1</v>
      </c>
      <c r="BY27" s="161">
        <f>IF(AB27="---","",VLOOKUP(AB27,List167834567910[],2,FALSE))</f>
        <v>1</v>
      </c>
      <c r="BZ27" s="161">
        <f>IF(AC27="---","",VLOOKUP(AC27,List167834567910[],2,FALSE))</f>
        <v>1</v>
      </c>
      <c r="CA27" s="161" t="str">
        <f>IF(AD27="---","",VLOOKUP(AD27,List167834567910[],2,FALSE))</f>
        <v/>
      </c>
      <c r="CB27" s="161" t="str">
        <f>IF(AE27="---","",VLOOKUP(AE27,List167834567910[],2,FALSE))</f>
        <v/>
      </c>
      <c r="CC27" s="161" t="str">
        <f>IF(AF27="---","",VLOOKUP(AF27,List167834567910[],2,FALSE))</f>
        <v/>
      </c>
      <c r="CD27" s="161" t="str">
        <f>IF(AG27="---","",VLOOKUP(AG27,List167834567910[],2,FALSE))</f>
        <v/>
      </c>
      <c r="CE27" s="161" t="str">
        <f>IF(AH27="---","",VLOOKUP(AH27,List167834567910[],2,FALSE))</f>
        <v/>
      </c>
      <c r="CG27" s="1"/>
      <c r="CI27" s="1"/>
      <c r="CK27" s="1"/>
      <c r="CM27" s="1"/>
    </row>
    <row r="28" spans="2:92" s="8" customFormat="1" ht="13.5" customHeight="1" thickBot="1">
      <c r="B28" s="263" t="s">
        <v>168</v>
      </c>
      <c r="C28" s="264"/>
      <c r="D28" s="264"/>
      <c r="E28" s="264"/>
      <c r="F28" s="264"/>
      <c r="G28" s="265"/>
      <c r="H28" s="38">
        <f>COUNTIF(Year0Range,BE4)</f>
        <v>5</v>
      </c>
      <c r="I28" s="38" t="str">
        <f>IF(COUNTIF(Year1Range,BE4)=0,"",COUNTIF(Year1Range,BE4))</f>
        <v/>
      </c>
      <c r="J28" s="38" t="str">
        <f>IF(COUNTIF(Year2Range,BE4)=0,"",COUNTIF(Year2Range,BE4))</f>
        <v/>
      </c>
      <c r="K28" s="38" t="str">
        <f>IF(COUNTIF(Year3Range,BE4)=0,"",COUNTIF(Year3Range,BE4))</f>
        <v/>
      </c>
      <c r="L28" s="38" t="str">
        <f>IF(COUNTIF(Year4Range,BE4)=0,"",COUNTIF(Year4Range,BE4))</f>
        <v/>
      </c>
      <c r="M28" s="38" t="str">
        <f>IF(COUNTIF(Year5Range,BE4)=0,"",COUNTIF(Year5Range,BE4))</f>
        <v/>
      </c>
      <c r="N28" s="38" t="str">
        <f>IF(COUNTIF(Year6Range,BE4)=0,"",COUNTIF(Year6Range,BE4))</f>
        <v/>
      </c>
      <c r="O28" s="38" t="str">
        <f>IF(COUNTIF(Year7Range,BE4)=0,"",COUNTIF(Year7Range,BE4))</f>
        <v/>
      </c>
      <c r="P28" s="38" t="str">
        <f>IF(COUNTIF(Year8Range,BE4)=0,"",COUNTIF(Year8Range,BE4))</f>
        <v/>
      </c>
      <c r="Q28" s="38" t="str">
        <f>IF(COUNTIF(Year9Range,BE4)=0,"",COUNTIF(Year9Range,BE4))</f>
        <v/>
      </c>
      <c r="R28" s="38" t="str">
        <f>IF(COUNTIF(Year10Range,BE4)=0,"",COUNTIF(Year10Range,BE4))</f>
        <v/>
      </c>
      <c r="S28" s="1"/>
      <c r="T28" s="1"/>
      <c r="U28" s="1"/>
      <c r="V28" s="1"/>
      <c r="W28" s="1"/>
      <c r="X28" s="1"/>
      <c r="Y28" s="38">
        <f>COUNTIF(Year1Expected,$BE$4)</f>
        <v>7</v>
      </c>
      <c r="Z28" s="38">
        <f>IF(COUNTIF(Year2Expected,$BE$4)=0,"",COUNTIF(Year2Expected,$BE$4))</f>
        <v>9</v>
      </c>
      <c r="AA28" s="38">
        <f>IF(COUNTIF(Year3Expected,$BE$4)=0,"",COUNTIF(Year3Expected,$BE$4))</f>
        <v>12</v>
      </c>
      <c r="AB28" s="38">
        <f>IF(COUNTIF(Year4Expected,$BE$4)=0,"",COUNTIF(Year4Expected,$BE$4))</f>
        <v>16</v>
      </c>
      <c r="AC28" s="38">
        <f>IF(COUNTIF(Year5Expected,$BE$4)=0,"",COUNTIF(Year5Expected,$BE$4))</f>
        <v>22</v>
      </c>
      <c r="AD28" s="38" t="str">
        <f>IF(COUNTIF(Year6Expected,$BE$4)=0,"",COUNTIF(Year6Expected,$BE$4))</f>
        <v/>
      </c>
      <c r="AE28" s="38" t="str">
        <f>IF(COUNTIF(Year7Expected,$BE$4)=0,"",COUNTIF(Year7Expected,$BE$4))</f>
        <v/>
      </c>
      <c r="AF28" s="38" t="str">
        <f>IF(COUNTIF(Year8Expected,$BE$4)=0,"",COUNTIF(Year8Expected,$BE$4))</f>
        <v/>
      </c>
      <c r="AG28" s="38" t="str">
        <f>IF(COUNTIF(Year9Expected,$BE$4)=0,"",COUNTIF(Year9Expected,$BE$4))</f>
        <v/>
      </c>
      <c r="AH28" s="38" t="str">
        <f>IF(COUNTIF(Year10Expected,$BE$4)=0,"",COUNTIF(Year10Expected,$BE$4))</f>
        <v/>
      </c>
      <c r="AK28" s="1"/>
      <c r="AL28" s="1"/>
      <c r="AM28" s="1"/>
      <c r="AN28" s="1"/>
      <c r="AO28" s="1"/>
      <c r="AP28" s="1"/>
      <c r="AQ28" s="1"/>
      <c r="AR28" s="1"/>
      <c r="AS28" s="1"/>
      <c r="AT28" s="1"/>
      <c r="AU28" s="1"/>
      <c r="AV28" s="1"/>
      <c r="AW28" s="1"/>
      <c r="AX28" s="1" t="str">
        <f>LOOKUP(2,1/(H31:R31&lt;&gt;""),H$2:R$2)</f>
        <v>Pre-Assessment Year 0</v>
      </c>
      <c r="AY28" s="1"/>
      <c r="AZ28" s="1" t="str">
        <f>AX28</f>
        <v>Pre-Assessment Year 0</v>
      </c>
      <c r="BA28" s="1"/>
      <c r="BB28" s="1"/>
      <c r="BC28" s="1"/>
      <c r="BD28" s="1"/>
      <c r="BE28" s="1"/>
      <c r="BF28" s="1"/>
      <c r="BG28" s="1"/>
      <c r="BH28" s="1"/>
      <c r="BI28" s="29" t="s">
        <v>169</v>
      </c>
      <c r="BJ28" s="162">
        <f t="shared" ref="BJ28:BT28" si="7">COUNTIF(BJ3:BJ27,1)</f>
        <v>5</v>
      </c>
      <c r="BK28" s="162">
        <f t="shared" si="7"/>
        <v>0</v>
      </c>
      <c r="BL28" s="162">
        <f t="shared" si="7"/>
        <v>0</v>
      </c>
      <c r="BM28" s="162">
        <f t="shared" si="7"/>
        <v>0</v>
      </c>
      <c r="BN28" s="162">
        <f t="shared" si="7"/>
        <v>0</v>
      </c>
      <c r="BO28" s="162">
        <f t="shared" si="7"/>
        <v>0</v>
      </c>
      <c r="BP28" s="162">
        <f t="shared" si="7"/>
        <v>0</v>
      </c>
      <c r="BQ28" s="162">
        <f t="shared" si="7"/>
        <v>0</v>
      </c>
      <c r="BR28" s="162">
        <f t="shared" si="7"/>
        <v>0</v>
      </c>
      <c r="BS28" s="162">
        <f t="shared" si="7"/>
        <v>0</v>
      </c>
      <c r="BT28" s="162">
        <f t="shared" si="7"/>
        <v>0</v>
      </c>
      <c r="BU28" s="29" t="s">
        <v>169</v>
      </c>
      <c r="BV28" s="163">
        <f t="shared" ref="BV28:CE28" si="8">COUNTIF(BV3:BV27,1)</f>
        <v>7</v>
      </c>
      <c r="BW28" s="163">
        <f t="shared" si="8"/>
        <v>9</v>
      </c>
      <c r="BX28" s="163">
        <f t="shared" si="8"/>
        <v>12</v>
      </c>
      <c r="BY28" s="163">
        <f t="shared" si="8"/>
        <v>16</v>
      </c>
      <c r="BZ28" s="163">
        <f t="shared" si="8"/>
        <v>22</v>
      </c>
      <c r="CA28" s="163">
        <f t="shared" si="8"/>
        <v>0</v>
      </c>
      <c r="CB28" s="163">
        <f t="shared" si="8"/>
        <v>0</v>
      </c>
      <c r="CC28" s="163">
        <f t="shared" si="8"/>
        <v>0</v>
      </c>
      <c r="CD28" s="163">
        <f t="shared" si="8"/>
        <v>0</v>
      </c>
      <c r="CE28" s="163">
        <f t="shared" si="8"/>
        <v>0</v>
      </c>
      <c r="CG28" s="1"/>
      <c r="CI28" s="1"/>
      <c r="CK28" s="1"/>
      <c r="CM28" s="1"/>
    </row>
    <row r="29" spans="2:92" s="8" customFormat="1" ht="13.5" customHeight="1" thickBot="1">
      <c r="B29" s="263" t="s">
        <v>170</v>
      </c>
      <c r="C29" s="264"/>
      <c r="D29" s="264"/>
      <c r="E29" s="264"/>
      <c r="F29" s="264"/>
      <c r="G29" s="265"/>
      <c r="H29" s="38">
        <f>COUNTIF(Year0Range,BE5)</f>
        <v>13</v>
      </c>
      <c r="I29" s="39" t="str">
        <f>IF(COUNTIF(Year1Range,BE5)=0,"",COUNTIF(Year1Range,BE5))</f>
        <v/>
      </c>
      <c r="J29" s="39" t="str">
        <f>IF(COUNTIF(Year2Range,BE5)=0,"",COUNTIF(Year2Range,BE5))</f>
        <v/>
      </c>
      <c r="K29" s="39" t="str">
        <f>IF(COUNTIF(Year3Range,BE5)=0,"",COUNTIF(Year3Range,BE5))</f>
        <v/>
      </c>
      <c r="L29" s="39" t="str">
        <f>IF(COUNTIF(Year4Range,BE5)=0,"",COUNTIF(Year4Range,BE5))</f>
        <v/>
      </c>
      <c r="M29" s="39" t="str">
        <f>IF(COUNTIF(Year5Range,BE5)=0,"",COUNTIF(Year5Range,BE5))</f>
        <v/>
      </c>
      <c r="N29" s="39" t="str">
        <f>IF(COUNTIF(Year6Range,BE5)=0,"",COUNTIF(Year6Range,BE5))</f>
        <v/>
      </c>
      <c r="O29" s="39" t="str">
        <f>IF(COUNTIF(Year7Range,BE5)=0,"",COUNTIF(Year7Range,BE5))</f>
        <v/>
      </c>
      <c r="P29" s="39" t="str">
        <f>IF(COUNTIF(Year8Range,BE5)=0,"",COUNTIF(Year8Range,BE5))</f>
        <v/>
      </c>
      <c r="Q29" s="39" t="str">
        <f>IF(COUNTIF(Year9Range,BE5)=0,"",COUNTIF(Year9Range,BE5))</f>
        <v/>
      </c>
      <c r="R29" s="39" t="str">
        <f>IF(COUNTIF(Year10Range,BE5)=0,"",COUNTIF(Year10Range,BE5))</f>
        <v/>
      </c>
      <c r="S29" s="1"/>
      <c r="T29" s="1"/>
      <c r="U29" s="1"/>
      <c r="V29" s="1"/>
      <c r="W29" s="1"/>
      <c r="X29" s="1"/>
      <c r="Y29" s="38">
        <f>COUNTIF(Year1Expected,$BE$5)</f>
        <v>13</v>
      </c>
      <c r="Z29" s="38">
        <f>IF(COUNTIF(Year2Expected,$BE$5)=0,"",COUNTIF(Year2Expected,$BE$5))</f>
        <v>13</v>
      </c>
      <c r="AA29" s="38">
        <f>IF(COUNTIF(Year3Expected,$BE$5)=0,"",COUNTIF(Year3Expected,$BE$5))</f>
        <v>11</v>
      </c>
      <c r="AB29" s="38">
        <f>IF(COUNTIF(Year4Expected,$BE$5)=0,"",COUNTIF(Year4Expected,$BE$5))</f>
        <v>9</v>
      </c>
      <c r="AC29" s="38">
        <f>IF(COUNTIF(Year5Expected,$BE$5)=0,"",COUNTIF(Year5Expected,$BE$5))</f>
        <v>3</v>
      </c>
      <c r="AD29" s="38" t="str">
        <f>IF(COUNTIF(Year6Expected,$BE$5)=0,"",COUNTIF(Year6Expected,$BE$5))</f>
        <v/>
      </c>
      <c r="AE29" s="38" t="str">
        <f>IF(COUNTIF(Year7Expected,$BE$5)=0,"",COUNTIF(Year7Expected,$BE$5))</f>
        <v/>
      </c>
      <c r="AF29" s="38" t="str">
        <f>IF(COUNTIF(Year8Expected,$BE$5)=0,"",COUNTIF(Year8Expected,$BE$5))</f>
        <v/>
      </c>
      <c r="AG29" s="38" t="str">
        <f>IF(COUNTIF(Year9Expected,$BE$5)=0,"",COUNTIF(Year9Expected,$BE$5))</f>
        <v/>
      </c>
      <c r="AH29" s="38" t="str">
        <f>IF(COUNTIF(Year10Expected,$BE$5)=0,"",COUNTIF(Year10Expected,$BE$5))</f>
        <v/>
      </c>
      <c r="AK29" s="1"/>
      <c r="AL29" s="1"/>
      <c r="AM29" s="1"/>
      <c r="AN29" s="1"/>
      <c r="AO29" s="1"/>
      <c r="AP29" s="1"/>
      <c r="AQ29" s="1"/>
      <c r="AR29" s="1"/>
      <c r="AS29" s="1"/>
      <c r="AT29" s="1"/>
      <c r="AU29" s="1"/>
      <c r="AV29" s="1"/>
      <c r="AW29" s="1"/>
      <c r="AX29" s="1"/>
      <c r="AY29" s="1"/>
      <c r="AZ29" s="1"/>
      <c r="BA29" s="1"/>
      <c r="BB29" s="1"/>
      <c r="BC29" s="1"/>
      <c r="BD29" s="1"/>
      <c r="BE29" s="1"/>
      <c r="BF29" s="1"/>
      <c r="BG29" s="1"/>
      <c r="BH29" s="1"/>
      <c r="BI29" s="29" t="s">
        <v>171</v>
      </c>
      <c r="BJ29" s="162">
        <f t="shared" ref="BJ29:BT29" si="9">COUNTIF(BJ3:BJ27,0.5)</f>
        <v>13</v>
      </c>
      <c r="BK29" s="162">
        <f t="shared" si="9"/>
        <v>0</v>
      </c>
      <c r="BL29" s="162">
        <f t="shared" si="9"/>
        <v>0</v>
      </c>
      <c r="BM29" s="162">
        <f t="shared" si="9"/>
        <v>0</v>
      </c>
      <c r="BN29" s="162">
        <f t="shared" si="9"/>
        <v>0</v>
      </c>
      <c r="BO29" s="162">
        <f t="shared" si="9"/>
        <v>0</v>
      </c>
      <c r="BP29" s="162">
        <f t="shared" si="9"/>
        <v>0</v>
      </c>
      <c r="BQ29" s="162">
        <f t="shared" si="9"/>
        <v>0</v>
      </c>
      <c r="BR29" s="162">
        <f t="shared" si="9"/>
        <v>0</v>
      </c>
      <c r="BS29" s="162">
        <f t="shared" si="9"/>
        <v>0</v>
      </c>
      <c r="BT29" s="162">
        <f t="shared" si="9"/>
        <v>0</v>
      </c>
      <c r="BU29" s="29" t="s">
        <v>171</v>
      </c>
      <c r="BV29" s="163">
        <f t="shared" ref="BV29:CE29" si="10">COUNTIF(BV3:BV27,0.5)</f>
        <v>13</v>
      </c>
      <c r="BW29" s="163">
        <f t="shared" si="10"/>
        <v>13</v>
      </c>
      <c r="BX29" s="163">
        <f t="shared" si="10"/>
        <v>11</v>
      </c>
      <c r="BY29" s="163">
        <f t="shared" si="10"/>
        <v>9</v>
      </c>
      <c r="BZ29" s="163">
        <f t="shared" si="10"/>
        <v>3</v>
      </c>
      <c r="CA29" s="163">
        <f t="shared" si="10"/>
        <v>0</v>
      </c>
      <c r="CB29" s="163">
        <f t="shared" si="10"/>
        <v>0</v>
      </c>
      <c r="CC29" s="163">
        <f t="shared" si="10"/>
        <v>0</v>
      </c>
      <c r="CD29" s="163">
        <f t="shared" si="10"/>
        <v>0</v>
      </c>
      <c r="CE29" s="163">
        <f t="shared" si="10"/>
        <v>0</v>
      </c>
      <c r="CG29" s="1"/>
      <c r="CI29" s="1"/>
      <c r="CK29" s="1"/>
      <c r="CM29" s="1"/>
    </row>
    <row r="30" spans="2:92" ht="13.5" customHeight="1" thickBot="1">
      <c r="B30" s="263" t="s">
        <v>172</v>
      </c>
      <c r="C30" s="264"/>
      <c r="D30" s="264"/>
      <c r="E30" s="264"/>
      <c r="F30" s="264"/>
      <c r="G30" s="265"/>
      <c r="H30" s="38">
        <f>COUNTIF(Year0Range,"*60")</f>
        <v>7</v>
      </c>
      <c r="I30" s="39" t="str">
        <f>IF(COUNTIF(Year1Range,"*60")=0,"",COUNTIF(Year1Range,"*60"))</f>
        <v/>
      </c>
      <c r="J30" s="39" t="str">
        <f>IF(COUNTIF(Year2Range,"*60")=0,"",COUNTIF(Year2Range,"*60"))</f>
        <v/>
      </c>
      <c r="K30" s="39" t="str">
        <f>IF(COUNTIF(Year3Range,"*60")=0,"",COUNTIF(Year3Range,"*60"))</f>
        <v/>
      </c>
      <c r="L30" s="39" t="str">
        <f>IF(COUNTIF(Year4Range,"*60")=0,"",COUNTIF(Year4Range,"*60"))</f>
        <v/>
      </c>
      <c r="M30" s="39" t="str">
        <f>IF(COUNTIF(Year5Range,"*60")=0,"",COUNTIF(Year5Range,"*60"))</f>
        <v/>
      </c>
      <c r="N30" s="39" t="str">
        <f>IF(COUNTIF(Year6Range,"*60")=0,"",COUNTIF(Year6Range,"*60"))</f>
        <v/>
      </c>
      <c r="O30" s="39" t="str">
        <f>IF(COUNTIF(Year7Range,"*60")=0,"",COUNTIF(Year7Range,"*60"))</f>
        <v/>
      </c>
      <c r="P30" s="39" t="str">
        <f>IF(COUNTIF(Year8Range,"*60")=0,"",COUNTIF(Year8Range,"*60"))</f>
        <v/>
      </c>
      <c r="Q30" s="39" t="str">
        <f>IF(COUNTIF(Year9Range,"*60")=0,"",COUNTIF(Year9Range,"*60"))</f>
        <v/>
      </c>
      <c r="R30" s="39" t="str">
        <f>IF(COUNTIF(Year10Range,"*60")=0,"",COUNTIF(Year10Range,"*60"))</f>
        <v/>
      </c>
      <c r="Y30" s="38">
        <f>COUNTIF(Year1Expected,"*60")</f>
        <v>5</v>
      </c>
      <c r="Z30" s="38">
        <f>IF(COUNTIF(Year2Expected,"*60")=0,"",COUNTIF(Year2Expected,"*60"))</f>
        <v>3</v>
      </c>
      <c r="AA30" s="38">
        <f>IF(COUNTIF(Year3Expected,"*60")=0,"",COUNTIF(Year3Expected,"*60"))</f>
        <v>2</v>
      </c>
      <c r="AB30" s="38" t="str">
        <f>IF(COUNTIF(Year4Expected,"*60")=0,"",COUNTIF(Year4Expected,"*60"))</f>
        <v/>
      </c>
      <c r="AC30" s="38" t="str">
        <f>IF(COUNTIF(Year5Expected,"*60")=0,"",COUNTIF(Year5Expected,"*60"))</f>
        <v/>
      </c>
      <c r="AD30" s="38" t="str">
        <f>IF(COUNTIF(Year6Expected,"*60")=0,"",COUNTIF(Year6Expected,"*60"))</f>
        <v/>
      </c>
      <c r="AE30" s="38" t="str">
        <f>IF(COUNTIF(Year7Expected,"*60")=0,"",COUNTIF(Year7Expected,"*60"))</f>
        <v/>
      </c>
      <c r="AF30" s="38" t="str">
        <f>IF(COUNTIF(Year8Expected,"*60")=0,"",COUNTIF(Year8Expected,"*60"))</f>
        <v/>
      </c>
      <c r="AG30" s="38" t="str">
        <f>IF(COUNTIF(Year9Expected,"*60")=0,"",COUNTIF(Year9Expected,"*60"))</f>
        <v/>
      </c>
      <c r="AH30" s="38" t="str">
        <f>IF(COUNTIF(Year10Expected,"*60")=0,"",COUNTIF(Year10Expected,"*60"))</f>
        <v/>
      </c>
      <c r="BI30" s="29" t="s">
        <v>173</v>
      </c>
      <c r="BJ30" s="162">
        <f t="shared" ref="BJ30:BT30" si="11">COUNTIF(BJ3:BJ27,0)</f>
        <v>7</v>
      </c>
      <c r="BK30" s="162">
        <f t="shared" si="11"/>
        <v>0</v>
      </c>
      <c r="BL30" s="162">
        <f t="shared" si="11"/>
        <v>0</v>
      </c>
      <c r="BM30" s="162">
        <f t="shared" si="11"/>
        <v>0</v>
      </c>
      <c r="BN30" s="162">
        <f t="shared" si="11"/>
        <v>0</v>
      </c>
      <c r="BO30" s="162">
        <f t="shared" si="11"/>
        <v>0</v>
      </c>
      <c r="BP30" s="162">
        <f t="shared" si="11"/>
        <v>0</v>
      </c>
      <c r="BQ30" s="162">
        <f t="shared" si="11"/>
        <v>0</v>
      </c>
      <c r="BR30" s="162">
        <f t="shared" si="11"/>
        <v>0</v>
      </c>
      <c r="BS30" s="162">
        <f t="shared" si="11"/>
        <v>0</v>
      </c>
      <c r="BT30" s="162">
        <f t="shared" si="11"/>
        <v>0</v>
      </c>
      <c r="BU30" s="29" t="s">
        <v>173</v>
      </c>
      <c r="BV30" s="163">
        <f t="shared" ref="BV30:CE30" si="12">COUNTIF(BV3:BV27,0)</f>
        <v>5</v>
      </c>
      <c r="BW30" s="163">
        <f t="shared" si="12"/>
        <v>3</v>
      </c>
      <c r="BX30" s="163">
        <f t="shared" si="12"/>
        <v>2</v>
      </c>
      <c r="BY30" s="163">
        <f t="shared" si="12"/>
        <v>0</v>
      </c>
      <c r="BZ30" s="163">
        <f t="shared" si="12"/>
        <v>0</v>
      </c>
      <c r="CA30" s="163">
        <f t="shared" si="12"/>
        <v>0</v>
      </c>
      <c r="CB30" s="163">
        <f t="shared" si="12"/>
        <v>0</v>
      </c>
      <c r="CC30" s="163">
        <f t="shared" si="12"/>
        <v>0</v>
      </c>
      <c r="CD30" s="163">
        <f t="shared" si="12"/>
        <v>0</v>
      </c>
      <c r="CE30" s="163">
        <f t="shared" si="12"/>
        <v>0</v>
      </c>
    </row>
    <row r="31" spans="2:92" ht="13.5" customHeight="1" thickBot="1">
      <c r="B31" s="287" t="s">
        <v>174</v>
      </c>
      <c r="C31" s="288"/>
      <c r="D31" s="288"/>
      <c r="E31" s="288"/>
      <c r="F31" s="289"/>
      <c r="G31" s="197"/>
      <c r="H31" s="40">
        <f t="shared" ref="H31:R31" si="13">IF(ISERROR(AVERAGE(BJ21:BJ27,BJ9:BJ20, BJ3:BJ8)),"",AVERAGE(BJ21:BJ27,BJ9:BJ20, BJ3:BJ8))</f>
        <v>0.46</v>
      </c>
      <c r="I31" s="40" t="str">
        <f t="shared" si="13"/>
        <v/>
      </c>
      <c r="J31" s="40" t="str">
        <f t="shared" si="13"/>
        <v/>
      </c>
      <c r="K31" s="40" t="str">
        <f t="shared" si="13"/>
        <v/>
      </c>
      <c r="L31" s="40" t="str">
        <f t="shared" si="13"/>
        <v/>
      </c>
      <c r="M31" s="40" t="str">
        <f t="shared" si="13"/>
        <v/>
      </c>
      <c r="N31" s="40" t="str">
        <f t="shared" si="13"/>
        <v/>
      </c>
      <c r="O31" s="40" t="str">
        <f t="shared" si="13"/>
        <v/>
      </c>
      <c r="P31" s="40" t="str">
        <f t="shared" si="13"/>
        <v/>
      </c>
      <c r="Q31" s="40" t="str">
        <f t="shared" si="13"/>
        <v/>
      </c>
      <c r="R31" s="40" t="str">
        <f t="shared" si="13"/>
        <v/>
      </c>
      <c r="Y31" s="40">
        <f t="shared" ref="Y31:AH31" si="14">IF(ISERROR(AVERAGE(BV21:BV27,BV9:BV20, BV3:BV8)),"",AVERAGE(BV21:BV27,BV9:BV20, BV3:BV8))</f>
        <v>0.54</v>
      </c>
      <c r="Z31" s="40">
        <f t="shared" si="14"/>
        <v>0.62</v>
      </c>
      <c r="AA31" s="40">
        <f t="shared" si="14"/>
        <v>0.7</v>
      </c>
      <c r="AB31" s="40">
        <f t="shared" si="14"/>
        <v>0.82</v>
      </c>
      <c r="AC31" s="40">
        <f t="shared" si="14"/>
        <v>0.94</v>
      </c>
      <c r="AD31" s="40" t="str">
        <f t="shared" si="14"/>
        <v/>
      </c>
      <c r="AE31" s="40" t="str">
        <f t="shared" si="14"/>
        <v/>
      </c>
      <c r="AF31" s="40" t="str">
        <f t="shared" si="14"/>
        <v/>
      </c>
      <c r="AG31" s="40" t="str">
        <f t="shared" si="14"/>
        <v/>
      </c>
      <c r="AH31" s="40" t="str">
        <f t="shared" si="14"/>
        <v/>
      </c>
      <c r="AI31" s="1"/>
      <c r="AJ31" s="1"/>
      <c r="BB31" s="41"/>
      <c r="BC31" s="41"/>
      <c r="BD31" s="41"/>
      <c r="BE31" s="41"/>
      <c r="BG31" s="8"/>
      <c r="BH31" s="8"/>
      <c r="BI31" s="29" t="s">
        <v>174</v>
      </c>
      <c r="BJ31" s="42">
        <f t="shared" ref="BJ31:BT31" si="15">IF(ISERROR(AVERAGE(BJ21:BJ27,BJ9:BJ20,BJ3:BJ8)),"",(AVERAGE(BJ21:BJ27,BJ9:BJ20,BJ3:BJ8)))</f>
        <v>0.46</v>
      </c>
      <c r="BK31" s="42" t="str">
        <f t="shared" si="15"/>
        <v/>
      </c>
      <c r="BL31" s="42" t="str">
        <f t="shared" si="15"/>
        <v/>
      </c>
      <c r="BM31" s="42" t="str">
        <f t="shared" si="15"/>
        <v/>
      </c>
      <c r="BN31" s="42" t="str">
        <f t="shared" si="15"/>
        <v/>
      </c>
      <c r="BO31" s="42" t="str">
        <f t="shared" si="15"/>
        <v/>
      </c>
      <c r="BP31" s="42" t="str">
        <f t="shared" si="15"/>
        <v/>
      </c>
      <c r="BQ31" s="42" t="str">
        <f t="shared" si="15"/>
        <v/>
      </c>
      <c r="BR31" s="42" t="str">
        <f t="shared" si="15"/>
        <v/>
      </c>
      <c r="BS31" s="42" t="str">
        <f t="shared" si="15"/>
        <v/>
      </c>
      <c r="BT31" s="42" t="str">
        <f t="shared" si="15"/>
        <v/>
      </c>
      <c r="BU31" s="29" t="s">
        <v>174</v>
      </c>
      <c r="BV31" s="42">
        <f t="shared" ref="BV31:CE31" si="16">IF(ISERROR(AVERAGE(BV21:BV27,BV9:BV20,BV3:BV8)),"",(AVERAGE(BV21:BV27,BV9:BV20,BV3:BV8)))</f>
        <v>0.54</v>
      </c>
      <c r="BW31" s="42">
        <f t="shared" si="16"/>
        <v>0.62</v>
      </c>
      <c r="BX31" s="42">
        <f t="shared" si="16"/>
        <v>0.7</v>
      </c>
      <c r="BY31" s="42">
        <f t="shared" si="16"/>
        <v>0.82</v>
      </c>
      <c r="BZ31" s="42">
        <f t="shared" si="16"/>
        <v>0.94</v>
      </c>
      <c r="CA31" s="42" t="str">
        <f t="shared" si="16"/>
        <v/>
      </c>
      <c r="CB31" s="42" t="str">
        <f t="shared" si="16"/>
        <v/>
      </c>
      <c r="CC31" s="42" t="str">
        <f t="shared" si="16"/>
        <v/>
      </c>
      <c r="CD31" s="42" t="str">
        <f t="shared" si="16"/>
        <v/>
      </c>
      <c r="CE31" s="42" t="str">
        <f t="shared" si="16"/>
        <v/>
      </c>
      <c r="CF31" s="1"/>
      <c r="CH31" s="1"/>
      <c r="CJ31" s="1"/>
      <c r="CL31" s="1"/>
      <c r="CN31" s="1"/>
    </row>
    <row r="32" spans="2:92" ht="13.5" customHeight="1" thickBot="1">
      <c r="B32" s="43"/>
      <c r="C32" s="43"/>
      <c r="D32" s="44"/>
      <c r="E32" s="44"/>
      <c r="F32" s="44"/>
      <c r="G32" s="44"/>
      <c r="H32" s="44"/>
      <c r="I32" s="44"/>
      <c r="J32" s="44"/>
      <c r="K32" s="44"/>
      <c r="L32" s="44"/>
      <c r="M32" s="44"/>
      <c r="N32" s="44"/>
      <c r="O32" s="44"/>
      <c r="P32" s="44"/>
      <c r="AA32" s="44"/>
      <c r="AD32" s="44"/>
      <c r="AE32" s="44"/>
      <c r="AF32" s="44"/>
      <c r="AG32" s="44"/>
      <c r="AH32" s="44"/>
      <c r="AI32" s="44"/>
      <c r="AJ32" s="44"/>
      <c r="AX32" s="45" t="s">
        <v>110</v>
      </c>
      <c r="AY32" s="46" t="s">
        <v>108</v>
      </c>
      <c r="AZ32" s="47" t="s">
        <v>116</v>
      </c>
      <c r="BA32" s="1" t="s">
        <v>175</v>
      </c>
      <c r="BI32" s="29" t="s">
        <v>176</v>
      </c>
      <c r="BJ32" s="48">
        <f t="shared" ref="BJ32:BT32" si="17">IF(ISERROR(AVERAGE(BJ3:BJ8)),"",(AVERAGE(BJ3:BJ8)))</f>
        <v>0.16666666666666666</v>
      </c>
      <c r="BK32" s="48" t="str">
        <f t="shared" si="17"/>
        <v/>
      </c>
      <c r="BL32" s="48" t="str">
        <f t="shared" si="17"/>
        <v/>
      </c>
      <c r="BM32" s="48" t="str">
        <f t="shared" si="17"/>
        <v/>
      </c>
      <c r="BN32" s="48" t="str">
        <f t="shared" si="17"/>
        <v/>
      </c>
      <c r="BO32" s="48" t="str">
        <f t="shared" si="17"/>
        <v/>
      </c>
      <c r="BP32" s="48" t="str">
        <f t="shared" si="17"/>
        <v/>
      </c>
      <c r="BQ32" s="48" t="str">
        <f t="shared" si="17"/>
        <v/>
      </c>
      <c r="BR32" s="48" t="str">
        <f t="shared" si="17"/>
        <v/>
      </c>
      <c r="BS32" s="48" t="str">
        <f t="shared" si="17"/>
        <v/>
      </c>
      <c r="BT32" s="48" t="str">
        <f t="shared" si="17"/>
        <v/>
      </c>
      <c r="BU32" s="29" t="s">
        <v>176</v>
      </c>
      <c r="BV32" s="48">
        <f t="shared" ref="BV32:CE32" si="18">IF(ISERROR(AVERAGE(BV3:BV8)),"",(AVERAGE(BV3:BV8)))</f>
        <v>0.16666666666666666</v>
      </c>
      <c r="BW32" s="48">
        <f t="shared" si="18"/>
        <v>0.41666666666666669</v>
      </c>
      <c r="BX32" s="48">
        <f t="shared" si="18"/>
        <v>0.66666666666666663</v>
      </c>
      <c r="BY32" s="48">
        <f t="shared" si="18"/>
        <v>0.75</v>
      </c>
      <c r="BZ32" s="48">
        <f t="shared" si="18"/>
        <v>0.91666666666666663</v>
      </c>
      <c r="CA32" s="48" t="str">
        <f t="shared" si="18"/>
        <v/>
      </c>
      <c r="CB32" s="48" t="str">
        <f t="shared" si="18"/>
        <v/>
      </c>
      <c r="CC32" s="48" t="str">
        <f t="shared" si="18"/>
        <v/>
      </c>
      <c r="CD32" s="48" t="str">
        <f t="shared" si="18"/>
        <v/>
      </c>
      <c r="CE32" s="48" t="str">
        <f t="shared" si="18"/>
        <v/>
      </c>
      <c r="CF32" s="44"/>
      <c r="CH32" s="44"/>
      <c r="CJ32" s="44"/>
      <c r="CL32" s="44"/>
      <c r="CN32" s="44"/>
    </row>
    <row r="33" spans="1:92" ht="15" thickBot="1">
      <c r="B33" s="290" t="s">
        <v>177</v>
      </c>
      <c r="C33" s="290"/>
      <c r="M33" s="44"/>
      <c r="N33" s="44"/>
      <c r="O33" s="44"/>
      <c r="P33" s="44"/>
      <c r="AA33" s="44"/>
      <c r="AD33" s="44"/>
      <c r="AE33" s="44"/>
      <c r="AF33" s="44"/>
      <c r="AG33" s="44"/>
      <c r="AH33" s="44"/>
      <c r="AI33" s="44"/>
      <c r="AJ33" s="44"/>
      <c r="AW33" s="49" t="s">
        <v>178</v>
      </c>
      <c r="AX33" s="50">
        <f>COUNTIF(AY3:AY8,BF4)</f>
        <v>0</v>
      </c>
      <c r="AY33" s="50">
        <f>VALUE(COUNTIF(AY3:AY8,BF5))</f>
        <v>2</v>
      </c>
      <c r="AZ33" s="50">
        <f>VALUE(COUNTIF(AY3:AY8,0))</f>
        <v>4</v>
      </c>
      <c r="BA33" s="50">
        <f>AVERAGEIF(AY3:AY8,"&gt;=0")</f>
        <v>0.16666666666666666</v>
      </c>
      <c r="BI33" s="29" t="s">
        <v>179</v>
      </c>
      <c r="BJ33" s="51">
        <f t="shared" ref="BJ33:BT33" si="19">IF(ISERROR(AVERAGE(BJ9:BJ20)),"",(AVERAGE(BJ9:BJ20)))</f>
        <v>0.5</v>
      </c>
      <c r="BK33" s="51" t="str">
        <f t="shared" si="19"/>
        <v/>
      </c>
      <c r="BL33" s="51" t="str">
        <f t="shared" si="19"/>
        <v/>
      </c>
      <c r="BM33" s="51" t="str">
        <f t="shared" si="19"/>
        <v/>
      </c>
      <c r="BN33" s="51" t="str">
        <f t="shared" si="19"/>
        <v/>
      </c>
      <c r="BO33" s="51" t="str">
        <f t="shared" si="19"/>
        <v/>
      </c>
      <c r="BP33" s="51" t="str">
        <f t="shared" si="19"/>
        <v/>
      </c>
      <c r="BQ33" s="51" t="str">
        <f t="shared" si="19"/>
        <v/>
      </c>
      <c r="BR33" s="51" t="str">
        <f t="shared" si="19"/>
        <v/>
      </c>
      <c r="BS33" s="51" t="str">
        <f t="shared" si="19"/>
        <v/>
      </c>
      <c r="BT33" s="51" t="str">
        <f t="shared" si="19"/>
        <v/>
      </c>
      <c r="BU33" s="29" t="s">
        <v>179</v>
      </c>
      <c r="BV33" s="51">
        <f t="shared" ref="BV33:CE33" si="20">IF(ISERROR(AVERAGE(BV9:BV20)),"",(AVERAGE(BV9:BV20)))</f>
        <v>0.66666666666666663</v>
      </c>
      <c r="BW33" s="51">
        <f t="shared" si="20"/>
        <v>0.66666666666666663</v>
      </c>
      <c r="BX33" s="51">
        <f t="shared" si="20"/>
        <v>0.70833333333333337</v>
      </c>
      <c r="BY33" s="51">
        <f t="shared" si="20"/>
        <v>0.83333333333333337</v>
      </c>
      <c r="BZ33" s="51">
        <f t="shared" si="20"/>
        <v>0.95833333333333337</v>
      </c>
      <c r="CA33" s="51" t="str">
        <f t="shared" si="20"/>
        <v/>
      </c>
      <c r="CB33" s="51" t="str">
        <f t="shared" si="20"/>
        <v/>
      </c>
      <c r="CC33" s="51" t="str">
        <f t="shared" si="20"/>
        <v/>
      </c>
      <c r="CD33" s="51" t="str">
        <f t="shared" si="20"/>
        <v/>
      </c>
      <c r="CE33" s="51" t="str">
        <f t="shared" si="20"/>
        <v/>
      </c>
      <c r="CF33" s="44"/>
      <c r="CH33" s="44"/>
      <c r="CJ33" s="44"/>
      <c r="CL33" s="44"/>
      <c r="CN33" s="44"/>
    </row>
    <row r="34" spans="1:92" ht="13.5" customHeight="1" thickBot="1">
      <c r="B34" s="290"/>
      <c r="C34" s="290"/>
      <c r="D34" s="52"/>
      <c r="E34" s="52"/>
      <c r="F34" s="8"/>
      <c r="G34" s="8"/>
      <c r="AW34" s="49" t="s">
        <v>180</v>
      </c>
      <c r="AX34" s="50">
        <f>COUNTIF(AY9:AY20,BF4)</f>
        <v>2</v>
      </c>
      <c r="AY34" s="50">
        <f>VALUE(COUNTIF(AY9:AY20,BF5))</f>
        <v>8</v>
      </c>
      <c r="AZ34" s="50">
        <f>VALUE(COUNTIF(AY9:AY20,0))</f>
        <v>2</v>
      </c>
      <c r="BA34" s="50">
        <f>AVERAGEIF(AY9:AY20,"&gt;=0")</f>
        <v>0.5</v>
      </c>
      <c r="BI34" s="29" t="s">
        <v>181</v>
      </c>
      <c r="BJ34" s="53">
        <f>IF(ISERROR(AVERAGE(BJ21:BJ27)),"",(AVERAGE(BJ21:BJ27)))</f>
        <v>0.6428571428571429</v>
      </c>
      <c r="BK34" s="53" t="str">
        <f t="shared" ref="BK34:BT34" si="21">IF(ISERROR(AVERAGE(BK21:BK27)),"",(AVERAGE(BK21:BK27)))</f>
        <v/>
      </c>
      <c r="BL34" s="53" t="str">
        <f t="shared" si="21"/>
        <v/>
      </c>
      <c r="BM34" s="53" t="str">
        <f t="shared" si="21"/>
        <v/>
      </c>
      <c r="BN34" s="53" t="str">
        <f t="shared" si="21"/>
        <v/>
      </c>
      <c r="BO34" s="53" t="str">
        <f t="shared" si="21"/>
        <v/>
      </c>
      <c r="BP34" s="53" t="str">
        <f t="shared" si="21"/>
        <v/>
      </c>
      <c r="BQ34" s="53" t="str">
        <f t="shared" si="21"/>
        <v/>
      </c>
      <c r="BR34" s="53" t="str">
        <f t="shared" si="21"/>
        <v/>
      </c>
      <c r="BS34" s="53" t="str">
        <f t="shared" si="21"/>
        <v/>
      </c>
      <c r="BT34" s="53" t="str">
        <f t="shared" si="21"/>
        <v/>
      </c>
      <c r="BU34" s="29" t="s">
        <v>181</v>
      </c>
      <c r="BV34" s="53">
        <f t="shared" ref="BV34:CE34" si="22">IF(ISERROR(AVERAGE(BV21:BV27)),"",(AVERAGE(BV21:BV27)))</f>
        <v>0.6428571428571429</v>
      </c>
      <c r="BW34" s="53">
        <f t="shared" si="22"/>
        <v>0.7142857142857143</v>
      </c>
      <c r="BX34" s="53">
        <f t="shared" si="22"/>
        <v>0.7142857142857143</v>
      </c>
      <c r="BY34" s="53">
        <f t="shared" si="22"/>
        <v>0.8571428571428571</v>
      </c>
      <c r="BZ34" s="53">
        <f t="shared" si="22"/>
        <v>0.9285714285714286</v>
      </c>
      <c r="CA34" s="53" t="str">
        <f t="shared" si="22"/>
        <v/>
      </c>
      <c r="CB34" s="53" t="str">
        <f t="shared" si="22"/>
        <v/>
      </c>
      <c r="CC34" s="53" t="str">
        <f t="shared" si="22"/>
        <v/>
      </c>
      <c r="CD34" s="53" t="str">
        <f t="shared" si="22"/>
        <v/>
      </c>
      <c r="CE34" s="53" t="str">
        <f t="shared" si="22"/>
        <v/>
      </c>
    </row>
    <row r="35" spans="1:92" ht="22.9" customHeight="1">
      <c r="B35" s="291" t="s">
        <v>182</v>
      </c>
      <c r="C35" s="292"/>
      <c r="D35" s="292"/>
      <c r="E35" s="292"/>
      <c r="F35" s="292"/>
      <c r="G35" s="292"/>
      <c r="H35" s="292"/>
      <c r="I35" s="292"/>
      <c r="J35" s="292"/>
      <c r="K35" s="293"/>
      <c r="AW35" s="49" t="s">
        <v>183</v>
      </c>
      <c r="AX35" s="50">
        <f>COUNTIF(AY21:AY27,BF4)</f>
        <v>3</v>
      </c>
      <c r="AY35" s="50">
        <f>COUNTIF(AY21:AY27,BF5)</f>
        <v>3</v>
      </c>
      <c r="AZ35" s="50">
        <f>VALUE(COUNTIF(AY21:AY27,0))</f>
        <v>1</v>
      </c>
      <c r="BA35" s="50">
        <f>AVERAGEIF(AY21:AY27,"&gt;=0")</f>
        <v>0.6428571428571429</v>
      </c>
      <c r="BG35" s="8"/>
      <c r="BH35" s="8"/>
      <c r="BI35" s="8"/>
      <c r="BJ35" s="8"/>
      <c r="BK35" s="8"/>
      <c r="BO35" s="1"/>
      <c r="BP35" s="1"/>
      <c r="BQ35" s="1"/>
      <c r="BR35" s="1"/>
      <c r="BS35" s="1"/>
      <c r="BT35" s="1"/>
      <c r="CB35" s="1"/>
    </row>
    <row r="36" spans="1:92" ht="21" customHeight="1">
      <c r="A36" s="8"/>
      <c r="B36" s="294" t="s">
        <v>9</v>
      </c>
      <c r="C36" s="295"/>
      <c r="D36" s="296"/>
      <c r="E36" s="297" t="s">
        <v>10</v>
      </c>
      <c r="F36" s="298"/>
      <c r="G36" s="298"/>
      <c r="H36" s="299"/>
      <c r="I36" s="297" t="s">
        <v>11</v>
      </c>
      <c r="J36" s="298"/>
      <c r="K36" s="299"/>
      <c r="AW36" s="1" t="s">
        <v>184</v>
      </c>
      <c r="AX36" s="50">
        <f>VALUE(SUM(AX33:AX35))</f>
        <v>5</v>
      </c>
      <c r="AY36" s="50">
        <f>VALUE(SUM(AY33:AY35))</f>
        <v>13</v>
      </c>
      <c r="AZ36" s="50">
        <f>VALUE(SUM(AZ33:AZ35))</f>
        <v>7</v>
      </c>
      <c r="BA36" s="50">
        <f>AVERAGEIF(AY3:AY27,"&gt;=0")</f>
        <v>0.46</v>
      </c>
    </row>
    <row r="37" spans="1:92" ht="22.15" customHeight="1">
      <c r="A37" s="8"/>
      <c r="B37" s="300"/>
      <c r="C37" s="301"/>
      <c r="D37" s="302"/>
      <c r="E37" s="396"/>
      <c r="F37" s="397"/>
      <c r="G37" s="397"/>
      <c r="H37" s="398"/>
      <c r="I37" s="303"/>
      <c r="J37" s="397"/>
      <c r="K37" s="398"/>
      <c r="AW37" s="49" t="s">
        <v>185</v>
      </c>
      <c r="BA37" s="50">
        <f>IF(ISERROR(AVERAGE(AY21:AY27,AY9:AY20,AY3:AY8)),"",(AVERAGE(AY21:AY27,AY9:AY20,AY3:AY8)))</f>
        <v>0.46</v>
      </c>
      <c r="BK37" s="8"/>
      <c r="CB37" s="1"/>
    </row>
    <row r="38" spans="1:92">
      <c r="A38" s="8"/>
      <c r="B38" s="8"/>
      <c r="C38" s="8"/>
      <c r="D38" s="8"/>
      <c r="E38" s="8"/>
      <c r="F38" s="8"/>
      <c r="G38" s="8"/>
      <c r="AK38" s="49"/>
      <c r="AX38" s="45" t="s">
        <v>110</v>
      </c>
      <c r="AY38" s="46" t="s">
        <v>108</v>
      </c>
      <c r="AZ38" s="47" t="s">
        <v>116</v>
      </c>
      <c r="BA38" s="1" t="s">
        <v>175</v>
      </c>
      <c r="BK38" s="8"/>
      <c r="CB38" s="1"/>
    </row>
    <row r="39" spans="1:92" ht="19.149999999999999" customHeight="1">
      <c r="B39" s="141" t="s">
        <v>186</v>
      </c>
      <c r="C39" s="54"/>
      <c r="D39" s="55"/>
      <c r="E39" s="55"/>
      <c r="F39" s="55"/>
      <c r="G39" s="55"/>
      <c r="H39" s="55"/>
      <c r="AW39" s="49" t="s">
        <v>187</v>
      </c>
      <c r="AX39" s="50">
        <f>COUNTIF(BA3:BA8,BF4)</f>
        <v>0</v>
      </c>
      <c r="AY39" s="50">
        <f>COUNTIF(BA3:BA8,BF5)</f>
        <v>0</v>
      </c>
      <c r="AZ39" s="50">
        <f>COUNTIF(BA3:BA8,0)</f>
        <v>0</v>
      </c>
      <c r="BA39" s="50">
        <f>AVERAGEIF(AY9:AY11,"&gt;=0")</f>
        <v>0.66666666666666663</v>
      </c>
      <c r="BK39" s="8"/>
      <c r="CB39" s="1"/>
    </row>
    <row r="40" spans="1:92" ht="16.899999999999999" thickBot="1">
      <c r="B40" s="96" t="s">
        <v>188</v>
      </c>
      <c r="C40" s="96"/>
      <c r="D40" s="56" t="str">
        <f>_xlfn.IFNA(AX28,"")</f>
        <v>Pre-Assessment Year 0</v>
      </c>
      <c r="E40" s="56"/>
      <c r="F40" s="55"/>
      <c r="G40" s="57"/>
      <c r="H40" s="57"/>
      <c r="AW40" s="49" t="s">
        <v>189</v>
      </c>
      <c r="AX40" s="50">
        <f>COUNTIF(BA9:BA20,BF4)</f>
        <v>0</v>
      </c>
      <c r="AY40" s="50">
        <f>COUNTIF(BA9:BA20,BF5)</f>
        <v>0</v>
      </c>
      <c r="AZ40" s="50">
        <f>COUNTIF(BA9:BA20,0)</f>
        <v>0</v>
      </c>
      <c r="BA40" s="50" t="e">
        <f>AVERAGEIF(BA9:BA20,"&gt;=0")</f>
        <v>#DIV/0!</v>
      </c>
      <c r="BK40" s="8"/>
      <c r="CB40" s="1"/>
    </row>
    <row r="41" spans="1:92" ht="16.149999999999999">
      <c r="B41" s="58"/>
      <c r="C41" s="59"/>
      <c r="D41" s="136" t="s">
        <v>190</v>
      </c>
      <c r="E41" s="137"/>
      <c r="F41" s="138" t="s">
        <v>191</v>
      </c>
      <c r="G41" s="139"/>
      <c r="H41" s="138" t="s">
        <v>192</v>
      </c>
      <c r="I41" s="139"/>
      <c r="J41" s="138" t="s">
        <v>193</v>
      </c>
      <c r="K41" s="140"/>
      <c r="AW41" s="49" t="s">
        <v>194</v>
      </c>
      <c r="AX41" s="50">
        <f>COUNTIF(BA21:BA27,BF4)</f>
        <v>0</v>
      </c>
      <c r="AY41" s="50">
        <f>COUNTIF(BA21:BA27,BF5)</f>
        <v>0</v>
      </c>
      <c r="AZ41" s="50">
        <f>COUNTIF(BA21:BA27,0)</f>
        <v>0</v>
      </c>
      <c r="BA41" s="50" t="e">
        <f>AVERAGEIF(BA21:BA27,"&gt;=0")</f>
        <v>#DIV/0!</v>
      </c>
      <c r="BK41" s="8"/>
      <c r="CB41" s="1"/>
    </row>
    <row r="42" spans="1:92" ht="16.149999999999999">
      <c r="B42" s="94" t="s">
        <v>195</v>
      </c>
      <c r="C42" s="95"/>
      <c r="D42" s="107"/>
      <c r="E42" s="108"/>
      <c r="F42" s="111" t="s">
        <v>196</v>
      </c>
      <c r="G42" s="113"/>
      <c r="H42" s="111" t="s">
        <v>196</v>
      </c>
      <c r="I42" s="113"/>
      <c r="J42" s="111" t="s">
        <v>196</v>
      </c>
      <c r="K42" s="112"/>
      <c r="AW42" s="1" t="s">
        <v>197</v>
      </c>
      <c r="AX42" s="50">
        <f>SUM(AX39:AX41)</f>
        <v>0</v>
      </c>
      <c r="AY42" s="50">
        <f>SUM(AY39:AY41)</f>
        <v>0</v>
      </c>
      <c r="AZ42" s="50">
        <f>SUM(AZ39:AZ41)</f>
        <v>0</v>
      </c>
      <c r="BA42" s="50"/>
      <c r="BK42" s="8"/>
      <c r="CB42" s="1"/>
    </row>
    <row r="43" spans="1:92" ht="16.149999999999999">
      <c r="B43" s="105" t="str">
        <f>BE4</f>
        <v>≥80</v>
      </c>
      <c r="C43" s="106"/>
      <c r="D43" s="109">
        <f>IF(AX36=0,NA(),AX36)</f>
        <v>5</v>
      </c>
      <c r="E43" s="109"/>
      <c r="F43" s="109" t="e">
        <f>IF(AX33=0,NA(),AX33)</f>
        <v>#N/A</v>
      </c>
      <c r="G43" s="109"/>
      <c r="H43" s="109">
        <f>IF(AX34=0,NA(),AX34)</f>
        <v>2</v>
      </c>
      <c r="I43" s="109"/>
      <c r="J43" s="109">
        <f>IF(AX35=0,NA(),AX35)</f>
        <v>3</v>
      </c>
      <c r="K43" s="109"/>
      <c r="AW43" s="49" t="s">
        <v>198</v>
      </c>
      <c r="AX43" s="50"/>
      <c r="AY43" s="50"/>
      <c r="AZ43" s="50"/>
      <c r="BA43" s="50" t="str">
        <f>IF(ISERROR(AVERAGE(BA21:BA27,BA9:BA20,BA3:BA8)),"",(AVERAGE(BA21:BA27,BA9:BA20,BA3:BA8)))</f>
        <v/>
      </c>
      <c r="BK43" s="8"/>
      <c r="CB43" s="1"/>
    </row>
    <row r="44" spans="1:92" ht="16.149999999999999">
      <c r="B44" s="103" t="str">
        <f>BE5</f>
        <v>60-79</v>
      </c>
      <c r="C44" s="104"/>
      <c r="D44" s="109">
        <f>IF(AY36=0,NA(),AY36)</f>
        <v>13</v>
      </c>
      <c r="E44" s="109"/>
      <c r="F44" s="109">
        <f>IF(AY33=0,NA(),AY33)</f>
        <v>2</v>
      </c>
      <c r="G44" s="109"/>
      <c r="H44" s="109">
        <f>IF(AY34=0,NA(),AY34)</f>
        <v>8</v>
      </c>
      <c r="I44" s="109"/>
      <c r="J44" s="109">
        <f>IF(AY35=0,NA(),AY35)</f>
        <v>3</v>
      </c>
      <c r="K44" s="109"/>
      <c r="AQ44" s="8"/>
      <c r="BK44" s="8"/>
      <c r="CB44" s="1"/>
    </row>
    <row r="45" spans="1:92" ht="16.149999999999999">
      <c r="B45" s="101" t="str">
        <f>BE6</f>
        <v>&lt;60</v>
      </c>
      <c r="C45" s="102"/>
      <c r="D45" s="109">
        <f>IF(AZ36=0,NA(),AZ36)</f>
        <v>7</v>
      </c>
      <c r="E45" s="109"/>
      <c r="F45" s="109">
        <f>IF(AZ33=0,NA(),AZ33)</f>
        <v>4</v>
      </c>
      <c r="G45" s="109"/>
      <c r="H45" s="109">
        <f>IF(AZ34=0,NA(),AZ34)</f>
        <v>2</v>
      </c>
      <c r="I45" s="109"/>
      <c r="J45" s="109">
        <f>IF(AZ35=0,NA(),AZ35)</f>
        <v>1</v>
      </c>
      <c r="K45" s="109"/>
      <c r="AQ45" s="8"/>
      <c r="BK45" s="8"/>
      <c r="CB45" s="1"/>
    </row>
    <row r="46" spans="1:92" s="8" customFormat="1" ht="16.899999999999999" thickBot="1">
      <c r="B46" s="99" t="s">
        <v>199</v>
      </c>
      <c r="C46" s="100"/>
      <c r="D46" s="97">
        <f>IFERROR(BA36,"n/a")</f>
        <v>0.46</v>
      </c>
      <c r="E46" s="98"/>
      <c r="F46" s="97">
        <f>IFERROR(BA33,"n/a")</f>
        <v>0.16666666666666666</v>
      </c>
      <c r="G46" s="98"/>
      <c r="H46" s="97">
        <f>IFERROR(BA34,"n/a")</f>
        <v>0.5</v>
      </c>
      <c r="I46" s="98"/>
      <c r="J46" s="97">
        <f>IFERROR(BA35,"n/a")</f>
        <v>0.6428571428571429</v>
      </c>
      <c r="K46" s="110"/>
      <c r="Q46" s="1"/>
      <c r="R46" s="1"/>
      <c r="S46" s="1"/>
      <c r="T46" s="1"/>
      <c r="U46" s="1"/>
      <c r="V46" s="1"/>
      <c r="W46" s="1"/>
      <c r="X46" s="1"/>
      <c r="Y46" s="1"/>
      <c r="Z46" s="1"/>
      <c r="AB46" s="1"/>
      <c r="AC46" s="1"/>
      <c r="AK46" s="1"/>
      <c r="AL46" s="1"/>
      <c r="AM46" s="1"/>
      <c r="AN46" s="1"/>
      <c r="AO46" s="1"/>
      <c r="AP46" s="1"/>
      <c r="AR46" s="1"/>
      <c r="AS46" s="1"/>
      <c r="AT46" s="1"/>
      <c r="AU46" s="1"/>
      <c r="AV46" s="1"/>
      <c r="AW46" s="1"/>
      <c r="AX46" s="1"/>
      <c r="AY46" s="1"/>
      <c r="AZ46" s="1"/>
      <c r="BA46" s="1"/>
      <c r="BB46" s="1"/>
      <c r="BC46" s="1"/>
      <c r="BD46" s="1"/>
      <c r="BE46" s="1"/>
      <c r="BF46" s="1"/>
      <c r="BG46" s="1"/>
      <c r="BH46" s="1"/>
      <c r="BI46" s="1"/>
      <c r="BJ46" s="1"/>
      <c r="CB46" s="1"/>
      <c r="CG46" s="1"/>
      <c r="CI46" s="1"/>
      <c r="CK46" s="1"/>
      <c r="CM46" s="1"/>
    </row>
    <row r="47" spans="1:92" s="8" customFormat="1">
      <c r="B47" s="44"/>
      <c r="C47" s="44"/>
      <c r="D47" s="1"/>
      <c r="E47" s="1"/>
      <c r="F47" s="1"/>
      <c r="G47" s="1"/>
      <c r="L47" s="44"/>
      <c r="Q47" s="1"/>
      <c r="R47" s="1"/>
      <c r="S47" s="1"/>
      <c r="T47" s="1"/>
      <c r="U47" s="1"/>
      <c r="V47" s="1"/>
      <c r="W47" s="1"/>
      <c r="X47" s="1"/>
      <c r="Y47" s="1"/>
      <c r="Z47" s="1"/>
      <c r="AB47" s="1"/>
      <c r="AC47" s="1"/>
      <c r="AK47" s="1"/>
      <c r="AL47" s="1"/>
      <c r="AM47" s="1"/>
      <c r="AN47" s="1"/>
      <c r="AO47" s="1"/>
      <c r="AP47" s="1"/>
      <c r="AR47" s="1"/>
      <c r="AS47" s="1"/>
      <c r="AT47" s="1"/>
      <c r="AU47" s="1"/>
      <c r="AV47" s="1"/>
      <c r="AW47" s="1"/>
      <c r="AX47" s="1"/>
      <c r="AY47" s="1"/>
      <c r="AZ47" s="1"/>
      <c r="BA47" s="1"/>
      <c r="BB47" s="1"/>
      <c r="BC47" s="1"/>
      <c r="BD47" s="1"/>
      <c r="BE47" s="1"/>
      <c r="BF47" s="1"/>
      <c r="BG47" s="1"/>
      <c r="BH47" s="1"/>
      <c r="BI47" s="1"/>
      <c r="BJ47" s="1"/>
      <c r="CB47" s="1"/>
      <c r="CG47" s="1"/>
      <c r="CI47" s="1"/>
      <c r="CK47" s="1"/>
      <c r="CM47" s="1"/>
    </row>
    <row r="48" spans="1:92" s="8" customFormat="1">
      <c r="B48" s="1"/>
      <c r="C48" s="1"/>
      <c r="D48" s="1"/>
      <c r="E48" s="1"/>
      <c r="F48" s="1"/>
      <c r="G48" s="1"/>
      <c r="Q48" s="1"/>
      <c r="R48" s="1"/>
      <c r="S48" s="1"/>
      <c r="T48" s="1"/>
      <c r="U48" s="1"/>
      <c r="V48" s="1"/>
      <c r="W48" s="1"/>
      <c r="X48" s="1"/>
      <c r="Y48" s="1"/>
      <c r="Z48" s="1"/>
      <c r="AB48" s="1"/>
      <c r="AC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CB48" s="1"/>
      <c r="CG48" s="1"/>
      <c r="CI48" s="1"/>
      <c r="CK48" s="1"/>
      <c r="CM48" s="1"/>
    </row>
    <row r="49" spans="2:91" s="8" customFormat="1">
      <c r="B49" s="1"/>
      <c r="C49" s="1"/>
      <c r="D49" s="1"/>
      <c r="E49" s="1"/>
      <c r="F49" s="1"/>
      <c r="G49" s="1"/>
      <c r="Q49" s="1"/>
      <c r="R49" s="1"/>
      <c r="S49" s="1"/>
      <c r="T49" s="1"/>
      <c r="U49" s="1"/>
      <c r="V49" s="1"/>
      <c r="W49" s="1"/>
      <c r="X49" s="1"/>
      <c r="Y49" s="1"/>
      <c r="Z49" s="1"/>
      <c r="AB49" s="1"/>
      <c r="AC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c r="B50" s="1"/>
      <c r="C50" s="1"/>
      <c r="D50" s="1"/>
      <c r="E50" s="1"/>
      <c r="F50" s="1"/>
      <c r="G50" s="1"/>
      <c r="Q50" s="1"/>
      <c r="R50" s="1"/>
      <c r="S50" s="1"/>
      <c r="T50" s="1"/>
      <c r="U50" s="1"/>
      <c r="V50" s="1"/>
      <c r="W50" s="1"/>
      <c r="X50" s="1"/>
      <c r="Y50" s="1"/>
      <c r="Z50" s="1"/>
      <c r="AB50" s="1"/>
      <c r="AC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c r="B52" s="1"/>
      <c r="C52" s="1"/>
      <c r="D52" s="1"/>
      <c r="E52" s="1"/>
      <c r="F52" s="1"/>
      <c r="G52" s="1"/>
      <c r="Q52" s="1"/>
      <c r="R52" s="1"/>
      <c r="S52" s="1"/>
      <c r="T52" s="1"/>
      <c r="U52" s="1"/>
      <c r="V52" s="1"/>
      <c r="W52" s="1"/>
      <c r="X52" s="1"/>
      <c r="Y52" s="49"/>
      <c r="Z52" s="1"/>
      <c r="AA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c r="B55" s="1"/>
      <c r="C55" s="1"/>
      <c r="F55" s="1"/>
      <c r="G55" s="1"/>
      <c r="H55" s="1"/>
      <c r="I55" s="1"/>
      <c r="J55" s="1"/>
      <c r="K55" s="1"/>
      <c r="Q55" s="1"/>
      <c r="R55" s="1"/>
      <c r="S55" s="1"/>
      <c r="T55" s="1"/>
      <c r="U55" s="1"/>
      <c r="V55" s="1"/>
      <c r="W55" s="1"/>
      <c r="X55" s="1"/>
      <c r="Y55" s="1"/>
      <c r="Z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c r="B56" s="1"/>
      <c r="C56" s="1"/>
      <c r="I56" s="1"/>
      <c r="J56" s="1"/>
      <c r="K56" s="1"/>
      <c r="L56" s="1"/>
      <c r="M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c r="B57" s="1"/>
      <c r="C57" s="1"/>
      <c r="I57" s="1"/>
      <c r="J57" s="1"/>
      <c r="K57" s="1"/>
      <c r="L57" s="1"/>
      <c r="M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ht="18.600000000000001">
      <c r="B58" s="1"/>
      <c r="C58" s="1"/>
      <c r="F58" s="60"/>
      <c r="G58" s="60"/>
      <c r="H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c r="B59" s="1"/>
      <c r="C59" s="1"/>
      <c r="F59" s="1"/>
      <c r="G59" s="1"/>
      <c r="H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c r="B60" s="1"/>
      <c r="C60" s="1"/>
      <c r="F60" s="1"/>
      <c r="G60" s="1"/>
      <c r="H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c r="B61" s="1"/>
      <c r="C61" s="1"/>
      <c r="F61" s="1"/>
      <c r="G61" s="1"/>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K64" s="1"/>
      <c r="CM64" s="1"/>
    </row>
    <row r="65" spans="2:91" s="8" customFormat="1">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K65" s="1"/>
      <c r="CM65" s="1"/>
    </row>
    <row r="66" spans="2:91" s="8" customFormat="1">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CK66" s="1"/>
      <c r="CM66" s="1"/>
    </row>
    <row r="67" spans="2:91" s="8" customFormat="1">
      <c r="B67" s="1"/>
      <c r="C67" s="1"/>
      <c r="F67" s="1"/>
      <c r="G67" s="1"/>
      <c r="H67" s="1"/>
      <c r="Q67" s="1"/>
      <c r="R67" s="1"/>
      <c r="S67" s="1"/>
      <c r="T67" s="1"/>
      <c r="U67" s="1"/>
      <c r="V67" s="1"/>
      <c r="W67" s="1"/>
      <c r="X67" s="1"/>
      <c r="Y67" s="1"/>
      <c r="Z67" s="1"/>
      <c r="AB67" s="1"/>
      <c r="AC67" s="1"/>
      <c r="AK67" s="1"/>
      <c r="AL67" s="1"/>
      <c r="AM67" s="1"/>
      <c r="AN67" s="1"/>
      <c r="AO67" s="1"/>
      <c r="AP67" s="1"/>
      <c r="AR67" s="1"/>
      <c r="AS67" s="1"/>
      <c r="AT67" s="1"/>
      <c r="AU67" s="49"/>
      <c r="AV67" s="49"/>
      <c r="AW67" s="49"/>
      <c r="AX67" s="1"/>
      <c r="AY67" s="1"/>
      <c r="AZ67" s="1"/>
      <c r="BA67" s="1"/>
      <c r="BB67" s="1"/>
      <c r="BC67" s="1"/>
      <c r="BD67" s="61"/>
      <c r="BE67" s="1"/>
      <c r="BF67" s="1"/>
      <c r="BG67" s="1"/>
      <c r="BH67" s="1"/>
      <c r="BI67" s="1"/>
      <c r="BJ67" s="1"/>
      <c r="BK67" s="1"/>
      <c r="CK67" s="1"/>
      <c r="CM67" s="1"/>
    </row>
    <row r="68" spans="2:91" s="8" customFormat="1">
      <c r="B68" s="1"/>
      <c r="C68" s="1"/>
      <c r="F68" s="1"/>
      <c r="G68" s="1"/>
      <c r="H68" s="1"/>
      <c r="Q68" s="1"/>
      <c r="R68" s="1"/>
      <c r="S68" s="1"/>
      <c r="T68" s="1"/>
      <c r="U68" s="1"/>
      <c r="V68" s="1"/>
      <c r="W68" s="1"/>
      <c r="X68" s="1"/>
      <c r="Y68" s="1"/>
      <c r="Z68" s="1"/>
      <c r="AB68" s="1"/>
      <c r="AC68" s="1"/>
      <c r="AK68" s="1"/>
      <c r="AL68" s="1"/>
      <c r="AM68" s="1"/>
      <c r="AN68" s="1"/>
      <c r="AO68" s="1"/>
      <c r="AP68" s="1"/>
      <c r="AR68" s="1"/>
      <c r="AS68" s="1"/>
      <c r="AT68" s="1"/>
      <c r="AU68" s="50"/>
      <c r="AV68" s="1"/>
      <c r="AW68" s="1"/>
      <c r="AX68" s="1"/>
      <c r="AY68" s="1"/>
      <c r="AZ68" s="61"/>
      <c r="BA68" s="61"/>
      <c r="BB68" s="61"/>
      <c r="BC68" s="61"/>
      <c r="BD68" s="61"/>
      <c r="BE68" s="1"/>
      <c r="BF68" s="1"/>
      <c r="BG68" s="1"/>
      <c r="BH68" s="1"/>
      <c r="BI68" s="1"/>
      <c r="BJ68" s="1"/>
      <c r="BK68" s="1"/>
      <c r="CK68" s="1"/>
      <c r="CM68" s="1"/>
    </row>
    <row r="69" spans="2:91" s="8" customFormat="1">
      <c r="B69" s="1"/>
      <c r="C69" s="1"/>
      <c r="F69" s="1"/>
      <c r="G69" s="1"/>
      <c r="H69" s="1"/>
      <c r="Q69" s="1"/>
      <c r="R69" s="1"/>
      <c r="S69" s="1"/>
      <c r="T69" s="1"/>
      <c r="U69" s="1"/>
      <c r="V69" s="1"/>
      <c r="W69" s="1"/>
      <c r="X69" s="1"/>
      <c r="Y69" s="1"/>
      <c r="Z69" s="1"/>
      <c r="AB69" s="1"/>
      <c r="AC69" s="1"/>
      <c r="AK69" s="1"/>
      <c r="AL69" s="1"/>
      <c r="AM69" s="1"/>
      <c r="AN69" s="1"/>
      <c r="AO69" s="1"/>
      <c r="AP69" s="1"/>
      <c r="AR69" s="1"/>
      <c r="AS69" s="1"/>
      <c r="AT69" s="1"/>
      <c r="AU69" s="50"/>
      <c r="AV69" s="1"/>
      <c r="AW69" s="1"/>
      <c r="AX69" s="1"/>
      <c r="AY69" s="1"/>
      <c r="AZ69" s="1"/>
      <c r="BA69" s="1"/>
      <c r="BB69" s="1"/>
      <c r="BC69" s="1"/>
      <c r="BD69" s="1"/>
      <c r="BE69" s="1"/>
      <c r="BF69" s="1"/>
      <c r="BG69" s="1"/>
      <c r="BH69" s="1"/>
      <c r="BI69" s="1"/>
      <c r="BJ69" s="1"/>
      <c r="BK69" s="1"/>
      <c r="CK69" s="1"/>
      <c r="CM69" s="1"/>
    </row>
    <row r="70" spans="2:91" s="8" customFormat="1">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50"/>
      <c r="AV70" s="1"/>
      <c r="AW70" s="1"/>
      <c r="AX70" s="1"/>
      <c r="AY70" s="1"/>
      <c r="AZ70" s="1"/>
      <c r="BA70" s="1"/>
      <c r="BB70" s="1"/>
      <c r="BC70" s="1"/>
      <c r="BD70" s="1"/>
      <c r="BE70" s="1"/>
      <c r="BF70" s="1"/>
      <c r="BG70" s="1"/>
      <c r="BH70" s="1"/>
      <c r="BI70" s="1"/>
      <c r="BJ70" s="1"/>
      <c r="BK70" s="1"/>
      <c r="CK70" s="1"/>
      <c r="CM70" s="1"/>
    </row>
    <row r="71" spans="2:91" s="8" customFormat="1" ht="19.149999999999999" thickBot="1">
      <c r="B71" s="141" t="s">
        <v>200</v>
      </c>
      <c r="C71" s="54"/>
      <c r="D71" s="55"/>
      <c r="E71" s="55"/>
      <c r="F71" s="55"/>
      <c r="G71" s="55"/>
      <c r="H71" s="55"/>
      <c r="I71" s="55"/>
      <c r="J71" s="55"/>
      <c r="Q71" s="1"/>
      <c r="R71" s="1"/>
      <c r="S71" s="1"/>
      <c r="T71" s="1"/>
      <c r="U71" s="1"/>
      <c r="V71" s="1"/>
      <c r="W71" s="1"/>
      <c r="X71" s="1"/>
      <c r="Y71" s="1"/>
      <c r="Z71" s="1"/>
      <c r="AA71" s="1"/>
      <c r="AB71" s="1"/>
      <c r="AC71" s="1"/>
      <c r="AK71" s="1"/>
      <c r="AL71" s="1"/>
      <c r="AM71" s="1"/>
      <c r="AN71" s="1"/>
      <c r="AO71" s="1"/>
      <c r="AP71" s="1"/>
      <c r="AR71" s="1"/>
      <c r="AS71" s="1"/>
      <c r="AT71" s="1"/>
      <c r="AU71" s="50"/>
      <c r="AV71" s="1"/>
      <c r="AW71" s="1"/>
      <c r="AX71" s="1"/>
      <c r="AY71" s="1"/>
      <c r="AZ71" s="1"/>
      <c r="BA71" s="1"/>
      <c r="BB71" s="1"/>
      <c r="BC71" s="1"/>
      <c r="BD71" s="1"/>
      <c r="BE71" s="1"/>
      <c r="BF71" s="1"/>
      <c r="BG71" s="1"/>
      <c r="BH71" s="1"/>
      <c r="BI71" s="1"/>
      <c r="BJ71" s="1"/>
      <c r="BK71" s="1"/>
      <c r="CG71" s="1"/>
      <c r="CI71" s="1"/>
      <c r="CK71" s="1"/>
      <c r="CM71" s="1"/>
    </row>
    <row r="72" spans="2:91" s="8" customFormat="1" ht="16.149999999999999">
      <c r="B72" s="62"/>
      <c r="C72" s="63"/>
      <c r="D72" s="63"/>
      <c r="E72" s="116" t="s">
        <v>201</v>
      </c>
      <c r="F72" s="63"/>
      <c r="G72" s="64" t="s">
        <v>199</v>
      </c>
      <c r="H72" s="64"/>
      <c r="I72" s="64"/>
      <c r="J72" s="64"/>
      <c r="K72" s="65"/>
      <c r="Q72" s="1"/>
      <c r="R72" s="1"/>
      <c r="S72" s="1"/>
      <c r="T72" s="1"/>
      <c r="U72" s="1"/>
      <c r="V72" s="1"/>
      <c r="W72" s="1"/>
      <c r="X72" s="1"/>
      <c r="Y72" s="1"/>
      <c r="Z72" s="1"/>
      <c r="AA72" s="1"/>
      <c r="AB72" s="1"/>
      <c r="AC72" s="1"/>
      <c r="AK72" s="1"/>
      <c r="AL72" s="1"/>
      <c r="AM72" s="1"/>
      <c r="AN72" s="1"/>
      <c r="AO72" s="1"/>
      <c r="AP72" s="1"/>
      <c r="AR72" s="1"/>
      <c r="AS72" s="1"/>
      <c r="AT72" s="1"/>
      <c r="AU72" s="50"/>
      <c r="AV72" s="1"/>
      <c r="AW72" s="1"/>
      <c r="AX72" s="1"/>
      <c r="AY72" s="1"/>
      <c r="AZ72" s="1"/>
      <c r="BA72" s="1"/>
      <c r="BB72" s="1"/>
      <c r="BC72" s="1"/>
      <c r="BD72" s="1"/>
      <c r="CG72" s="1"/>
      <c r="CI72" s="1"/>
      <c r="CK72" s="1"/>
      <c r="CM72" s="1"/>
    </row>
    <row r="73" spans="2:91" s="8" customFormat="1" ht="16.149999999999999">
      <c r="B73" s="66"/>
      <c r="C73" s="129"/>
      <c r="D73" s="67"/>
      <c r="E73" s="68"/>
      <c r="F73" s="68" t="s">
        <v>85</v>
      </c>
      <c r="G73" s="68" t="s">
        <v>86</v>
      </c>
      <c r="H73" s="68" t="s">
        <v>87</v>
      </c>
      <c r="I73" s="68" t="s">
        <v>88</v>
      </c>
      <c r="J73" s="68" t="s">
        <v>89</v>
      </c>
      <c r="K73" s="69" t="s">
        <v>90</v>
      </c>
      <c r="Q73" s="1"/>
      <c r="R73" s="1"/>
      <c r="S73" s="1"/>
      <c r="T73" s="1"/>
      <c r="U73" s="1"/>
      <c r="V73" s="1"/>
      <c r="W73" s="1"/>
      <c r="X73" s="1"/>
      <c r="Y73" s="1"/>
      <c r="Z73" s="1"/>
      <c r="AA73" s="1"/>
      <c r="AB73" s="1"/>
      <c r="AC73" s="1"/>
      <c r="AK73" s="1"/>
      <c r="AL73" s="1"/>
      <c r="AM73" s="1"/>
      <c r="AN73" s="1"/>
      <c r="AO73" s="1"/>
      <c r="AP73" s="1"/>
      <c r="AR73" s="1"/>
      <c r="AS73" s="1"/>
      <c r="AT73" s="1"/>
      <c r="AU73" s="50"/>
      <c r="AV73" s="1"/>
      <c r="AW73" s="1"/>
      <c r="AX73" s="1"/>
      <c r="AY73" s="1"/>
      <c r="AZ73" s="1"/>
      <c r="BA73" s="1"/>
      <c r="BB73" s="1"/>
      <c r="BC73" s="1"/>
      <c r="BD73" s="1"/>
      <c r="CG73" s="1"/>
      <c r="CI73" s="1"/>
      <c r="CK73" s="1"/>
      <c r="CM73" s="1"/>
    </row>
    <row r="74" spans="2:91" s="8" customFormat="1" ht="17.649999999999999" customHeight="1">
      <c r="B74" s="117" t="s">
        <v>202</v>
      </c>
      <c r="C74" s="128"/>
      <c r="D74" s="118"/>
      <c r="E74" s="70" t="s">
        <v>203</v>
      </c>
      <c r="F74" s="70">
        <f>_xlfn.IFNA(S86,"")</f>
        <v>0.16666666666666666</v>
      </c>
      <c r="G74" s="70" t="str">
        <f>_xlfn.IFNA(S87,"")</f>
        <v/>
      </c>
      <c r="H74" s="70" t="str">
        <f>_xlfn.IFNA(S88,"")</f>
        <v/>
      </c>
      <c r="I74" s="70" t="str">
        <f>_xlfn.IFNA(S89,"")</f>
        <v/>
      </c>
      <c r="J74" s="70" t="str">
        <f>_xlfn.IFNA(S90,"")</f>
        <v/>
      </c>
      <c r="K74" s="70" t="str">
        <f>_xlfn.IFNA(S91,"")</f>
        <v/>
      </c>
      <c r="Q74" s="1"/>
      <c r="R74" s="1"/>
      <c r="S74" s="1"/>
      <c r="T74" s="1"/>
      <c r="U74" s="1"/>
      <c r="V74" s="1"/>
      <c r="W74" s="1"/>
      <c r="X74" s="1"/>
      <c r="Y74" s="1"/>
      <c r="Z74" s="1"/>
      <c r="AA74" s="1"/>
      <c r="AB74" s="1"/>
      <c r="AC74" s="1"/>
      <c r="AK74" s="1"/>
      <c r="AL74" s="1"/>
      <c r="AM74" s="1"/>
      <c r="AN74" s="1"/>
      <c r="AO74" s="1"/>
      <c r="AP74" s="1"/>
      <c r="AQ74" s="1"/>
      <c r="AR74" s="1"/>
      <c r="AT74" s="1"/>
      <c r="CG74" s="1"/>
      <c r="CI74" s="1"/>
      <c r="CK74" s="1"/>
      <c r="CM74" s="1"/>
    </row>
    <row r="75" spans="2:91" s="8" customFormat="1" ht="17.649999999999999" customHeight="1">
      <c r="B75" s="119"/>
      <c r="C75" s="130"/>
      <c r="D75" s="120"/>
      <c r="E75" s="71" t="s">
        <v>79</v>
      </c>
      <c r="F75" s="71"/>
      <c r="G75" s="72">
        <f>_xlfn.IFNA(R87,"")</f>
        <v>0.16666666666666666</v>
      </c>
      <c r="H75" s="72">
        <f>_xlfn.IFNA(R88,"")</f>
        <v>0.41666666666666669</v>
      </c>
      <c r="I75" s="72">
        <f>_xlfn.IFNA(R89,"")</f>
        <v>0.66666666666666663</v>
      </c>
      <c r="J75" s="72">
        <f>_xlfn.IFNA(R90,"")</f>
        <v>0.75</v>
      </c>
      <c r="K75" s="72">
        <f>_xlfn.IFNA(R91,"")</f>
        <v>0.91666666666666663</v>
      </c>
      <c r="Q75" s="1"/>
      <c r="R75" s="1"/>
      <c r="S75" s="1"/>
      <c r="T75" s="1"/>
      <c r="U75" s="1"/>
      <c r="V75" s="1"/>
      <c r="W75" s="1"/>
      <c r="X75" s="1"/>
      <c r="Y75" s="1"/>
      <c r="Z75" s="1"/>
      <c r="AA75" s="1"/>
      <c r="AB75" s="1"/>
      <c r="AC75" s="1"/>
      <c r="AK75" s="1"/>
      <c r="AL75" s="1"/>
      <c r="AO75" s="1"/>
      <c r="AP75" s="1"/>
      <c r="AQ75" s="1"/>
      <c r="AR75" s="1"/>
      <c r="AS75" s="1"/>
      <c r="AT75" s="1"/>
      <c r="CG75" s="1"/>
      <c r="CI75" s="1"/>
      <c r="CK75" s="1"/>
      <c r="CM75" s="1"/>
    </row>
    <row r="76" spans="2:91" s="8" customFormat="1" ht="17.649999999999999" customHeight="1">
      <c r="B76" s="117" t="s">
        <v>204</v>
      </c>
      <c r="C76" s="128"/>
      <c r="D76" s="118"/>
      <c r="E76" s="73" t="s">
        <v>203</v>
      </c>
      <c r="F76" s="70">
        <f>_xlfn.IFNA(U86,"")</f>
        <v>0.5</v>
      </c>
      <c r="G76" s="70" t="str">
        <f>_xlfn.IFNA(U87,"")</f>
        <v/>
      </c>
      <c r="H76" s="70" t="str">
        <f>_xlfn.IFNA(U88,"")</f>
        <v/>
      </c>
      <c r="I76" s="70" t="str">
        <f>_xlfn.IFNA(U89,"")</f>
        <v/>
      </c>
      <c r="J76" s="70" t="str">
        <f>_xlfn.IFNA(U90,"")</f>
        <v/>
      </c>
      <c r="K76" s="70" t="str">
        <f>_xlfn.IFNA(U91,"")</f>
        <v/>
      </c>
      <c r="Q76" s="1"/>
      <c r="R76" s="1"/>
      <c r="S76" s="1"/>
      <c r="T76" s="1"/>
      <c r="U76" s="1"/>
      <c r="V76" s="1"/>
      <c r="W76" s="1"/>
      <c r="X76" s="1"/>
      <c r="Y76" s="1"/>
      <c r="Z76" s="1"/>
      <c r="AA76" s="1"/>
      <c r="AB76" s="1"/>
      <c r="AC76" s="1"/>
      <c r="AK76" s="1"/>
      <c r="AL76" s="1"/>
      <c r="AO76" s="1"/>
      <c r="AP76" s="1"/>
      <c r="AQ76" s="1"/>
      <c r="AR76" s="1"/>
      <c r="AS76" s="1"/>
      <c r="AT76" s="1"/>
      <c r="CG76" s="1"/>
      <c r="CI76" s="1"/>
      <c r="CK76" s="1"/>
      <c r="CM76" s="1"/>
    </row>
    <row r="77" spans="2:91" s="8" customFormat="1" ht="17.649999999999999" customHeight="1">
      <c r="B77" s="119"/>
      <c r="C77" s="130"/>
      <c r="D77" s="120"/>
      <c r="E77" s="71" t="s">
        <v>79</v>
      </c>
      <c r="F77" s="71"/>
      <c r="G77" s="72">
        <f>_xlfn.IFNA(T87,"")</f>
        <v>0.66666666666666663</v>
      </c>
      <c r="H77" s="72">
        <f>_xlfn.IFNA(T88,"")</f>
        <v>0.66666666666666663</v>
      </c>
      <c r="I77" s="72">
        <f>_xlfn.IFNA(T89,"")</f>
        <v>0.70833333333333337</v>
      </c>
      <c r="J77" s="72">
        <f>_xlfn.IFNA(T90,"")</f>
        <v>0.83333333333333337</v>
      </c>
      <c r="K77" s="72">
        <f>_xlfn.IFNA(T91,"")</f>
        <v>0.95833333333333337</v>
      </c>
      <c r="Q77" s="1"/>
      <c r="R77" s="1"/>
      <c r="S77" s="1"/>
      <c r="T77" s="1"/>
      <c r="U77" s="1"/>
      <c r="V77" s="1"/>
      <c r="W77" s="1"/>
      <c r="X77" s="1"/>
      <c r="Y77" s="1"/>
      <c r="Z77" s="1"/>
      <c r="AA77" s="1"/>
      <c r="AB77" s="1"/>
      <c r="AC77" s="1"/>
      <c r="AK77" s="1"/>
      <c r="AL77" s="1"/>
      <c r="AO77" s="1"/>
      <c r="AP77" s="1"/>
      <c r="AQ77" s="1"/>
      <c r="AR77" s="1"/>
      <c r="AS77" s="1"/>
      <c r="AT77" s="1"/>
      <c r="AU77" s="1"/>
      <c r="AV77" s="1"/>
      <c r="AW77" s="1"/>
      <c r="AX77" s="1"/>
      <c r="AY77" s="1"/>
      <c r="AZ77" s="1"/>
      <c r="BA77" s="1"/>
      <c r="BB77" s="1"/>
      <c r="BC77" s="1"/>
      <c r="BD77" s="1"/>
      <c r="BE77" s="1"/>
      <c r="BF77" s="1"/>
      <c r="BG77" s="1"/>
      <c r="BH77" s="1"/>
      <c r="BI77" s="1"/>
      <c r="BJ77" s="1"/>
      <c r="BK77" s="1"/>
      <c r="CG77" s="1"/>
      <c r="CI77" s="1"/>
      <c r="CK77" s="1"/>
      <c r="CM77" s="1"/>
    </row>
    <row r="78" spans="2:91" ht="17.649999999999999" customHeight="1">
      <c r="B78" s="117" t="s">
        <v>205</v>
      </c>
      <c r="C78" s="128"/>
      <c r="D78" s="118"/>
      <c r="E78" s="73" t="s">
        <v>203</v>
      </c>
      <c r="F78" s="70">
        <f>_xlfn.IFNA(W86,"")</f>
        <v>0.6428571428571429</v>
      </c>
      <c r="G78" s="70" t="str">
        <f>_xlfn.IFNA(W87,"")</f>
        <v/>
      </c>
      <c r="H78" s="70" t="str">
        <f>_xlfn.IFNA(W88,"")</f>
        <v/>
      </c>
      <c r="I78" s="70" t="str">
        <f>_xlfn.IFNA(W89,"")</f>
        <v/>
      </c>
      <c r="J78" s="70" t="str">
        <f>_xlfn.IFNA(W90,"")</f>
        <v/>
      </c>
      <c r="K78" s="70" t="str">
        <f>_xlfn.IFNA(W91,"")</f>
        <v/>
      </c>
      <c r="AA78" s="1"/>
      <c r="AM78" s="8"/>
      <c r="AN78" s="8"/>
    </row>
    <row r="79" spans="2:91" ht="17.649999999999999" customHeight="1">
      <c r="B79" s="119"/>
      <c r="C79" s="128"/>
      <c r="D79" s="127"/>
      <c r="E79" s="71" t="s">
        <v>79</v>
      </c>
      <c r="F79" s="71"/>
      <c r="G79" s="72">
        <f>_xlfn.IFNA(V87,"")</f>
        <v>0.6428571428571429</v>
      </c>
      <c r="H79" s="72">
        <f>_xlfn.IFNA(V88,"")</f>
        <v>0.7142857142857143</v>
      </c>
      <c r="I79" s="72">
        <f>_xlfn.IFNA(V89,"")</f>
        <v>0.7142857142857143</v>
      </c>
      <c r="J79" s="72">
        <f>_xlfn.IFNA(V90,"")</f>
        <v>0.8571428571428571</v>
      </c>
      <c r="K79" s="72">
        <f>_xlfn.IFNA(V91,"")</f>
        <v>0.9285714285714286</v>
      </c>
      <c r="AA79" s="1"/>
      <c r="AM79" s="8"/>
      <c r="AN79" s="8"/>
    </row>
    <row r="80" spans="2:91" ht="17.649999999999999" customHeight="1">
      <c r="B80" s="114" t="s">
        <v>206</v>
      </c>
      <c r="C80" s="131"/>
      <c r="D80" s="134"/>
      <c r="E80" s="133" t="s">
        <v>203</v>
      </c>
      <c r="F80" s="70">
        <f>_xlfn.IFNA(Q86,"")</f>
        <v>0.46</v>
      </c>
      <c r="G80" s="70" t="str">
        <f>_xlfn.IFNA(Q87,"")</f>
        <v/>
      </c>
      <c r="H80" s="70" t="str">
        <f>_xlfn.IFNA(Q88,"")</f>
        <v/>
      </c>
      <c r="I80" s="70" t="str">
        <f>_xlfn.IFNA(Q89,"")</f>
        <v/>
      </c>
      <c r="J80" s="70" t="str">
        <f>_xlfn.IFNA(Q90,"")</f>
        <v/>
      </c>
      <c r="K80" s="70" t="str">
        <f>_xlfn.IFNA(Q91,"")</f>
        <v/>
      </c>
      <c r="AA80" s="1"/>
      <c r="AM80" s="8"/>
      <c r="AN80" s="8"/>
    </row>
    <row r="81" spans="2:91" ht="17.649999999999999" customHeight="1">
      <c r="B81" s="115"/>
      <c r="C81" s="132"/>
      <c r="D81" s="131"/>
      <c r="E81" s="135" t="s">
        <v>79</v>
      </c>
      <c r="F81" s="71"/>
      <c r="G81" s="74">
        <f>_xlfn.IFNA(P87,"")</f>
        <v>0.54</v>
      </c>
      <c r="H81" s="74">
        <f>_xlfn.IFNA(P88,"")</f>
        <v>0.62</v>
      </c>
      <c r="I81" s="74">
        <f>_xlfn.IFNA(P89,"")</f>
        <v>0.7</v>
      </c>
      <c r="J81" s="74">
        <f>_xlfn.IFNA(P90,"")</f>
        <v>0.82</v>
      </c>
      <c r="K81" s="74">
        <f>_xlfn.IFNA(P91,"")</f>
        <v>0.94</v>
      </c>
      <c r="AA81" s="1"/>
      <c r="AM81" s="8"/>
      <c r="AN81" s="8"/>
      <c r="AO81" s="8"/>
      <c r="AP81" s="8"/>
      <c r="AQ81" s="8"/>
    </row>
    <row r="82" spans="2:91">
      <c r="AA82" s="1"/>
      <c r="AM82" s="8"/>
      <c r="AN82" s="8"/>
      <c r="AO82" s="8"/>
      <c r="AP82" s="8"/>
      <c r="AQ82" s="8"/>
    </row>
    <row r="83" spans="2:91">
      <c r="AA83" s="1"/>
      <c r="AM83" s="8"/>
      <c r="AN83" s="8"/>
      <c r="AO83" s="8"/>
      <c r="AP83" s="8"/>
      <c r="AQ83" s="8"/>
    </row>
    <row r="84" spans="2:91">
      <c r="O84" s="75" t="s">
        <v>207</v>
      </c>
      <c r="P84" s="5"/>
      <c r="Q84" s="5"/>
      <c r="R84" s="5"/>
      <c r="S84" s="5"/>
      <c r="T84" s="5"/>
      <c r="U84" s="6"/>
      <c r="V84" s="5"/>
      <c r="W84" s="5"/>
      <c r="AA84" s="1"/>
    </row>
    <row r="85" spans="2:91">
      <c r="O85" s="76" t="s">
        <v>82</v>
      </c>
      <c r="P85" s="76" t="s">
        <v>208</v>
      </c>
      <c r="Q85" s="76" t="s">
        <v>209</v>
      </c>
      <c r="R85" s="76" t="s">
        <v>210</v>
      </c>
      <c r="S85" s="76" t="s">
        <v>211</v>
      </c>
      <c r="T85" s="76" t="s">
        <v>212</v>
      </c>
      <c r="U85" s="77" t="s">
        <v>213</v>
      </c>
      <c r="V85" s="76" t="s">
        <v>214</v>
      </c>
      <c r="W85" s="76" t="s">
        <v>215</v>
      </c>
    </row>
    <row r="86" spans="2:91">
      <c r="O86" s="76" t="s">
        <v>85</v>
      </c>
      <c r="P86" s="78"/>
      <c r="Q86" s="79">
        <f>IF(BJ31="",NA(),BJ31)</f>
        <v>0.46</v>
      </c>
      <c r="R86" s="80"/>
      <c r="S86" s="79">
        <f>IF(BJ32="",NA(),BJ32)</f>
        <v>0.16666666666666666</v>
      </c>
      <c r="T86" s="80"/>
      <c r="U86" s="79">
        <f>IF(BJ33="",NA(),BJ33)</f>
        <v>0.5</v>
      </c>
      <c r="V86" s="80"/>
      <c r="W86" s="79">
        <f>IF(BJ34="",NA(),BJ34)</f>
        <v>0.6428571428571429</v>
      </c>
    </row>
    <row r="87" spans="2:91">
      <c r="O87" s="76" t="s">
        <v>86</v>
      </c>
      <c r="P87" s="81">
        <f>IF(BV31="",NA(),BV31)</f>
        <v>0.54</v>
      </c>
      <c r="Q87" s="79" t="e">
        <f>IF(BK31="",NA(),BK31)</f>
        <v>#N/A</v>
      </c>
      <c r="R87" s="81">
        <f>IF(BV32="",NA(),BV32)</f>
        <v>0.16666666666666666</v>
      </c>
      <c r="S87" s="79" t="e">
        <f>IF(BK32="",NA(),BK32)</f>
        <v>#N/A</v>
      </c>
      <c r="T87" s="81">
        <f>IF(BV33="",NA(),BV33)</f>
        <v>0.66666666666666663</v>
      </c>
      <c r="U87" s="79" t="e">
        <f>IF(BK33="",NA(),BK33)</f>
        <v>#N/A</v>
      </c>
      <c r="V87" s="81">
        <f>IF(BV34="",NA(),BV34)</f>
        <v>0.6428571428571429</v>
      </c>
      <c r="W87" s="79" t="e">
        <f>IF(BK34="",NA(),BK34)</f>
        <v>#N/A</v>
      </c>
    </row>
    <row r="88" spans="2:91">
      <c r="O88" s="76" t="s">
        <v>87</v>
      </c>
      <c r="P88" s="81">
        <f>IF(BW31="",NA(),BW31)</f>
        <v>0.62</v>
      </c>
      <c r="Q88" s="79" t="e">
        <f>IF(BL31="",NA(),BL31)</f>
        <v>#N/A</v>
      </c>
      <c r="R88" s="81">
        <f>IF(BW32="",NA(),BW32)</f>
        <v>0.41666666666666669</v>
      </c>
      <c r="S88" s="79" t="e">
        <f>IF(BL32="",NA(),BL32)</f>
        <v>#N/A</v>
      </c>
      <c r="T88" s="81">
        <f>IF(BW33="",NA(),BW33)</f>
        <v>0.66666666666666663</v>
      </c>
      <c r="U88" s="79" t="e">
        <f>IF(BL33="",NA(),BL33)</f>
        <v>#N/A</v>
      </c>
      <c r="V88" s="81">
        <f>IF(BW34="",NA(),BW34)</f>
        <v>0.7142857142857143</v>
      </c>
      <c r="W88" s="79" t="e">
        <f>IF(BL34="",NA(),BL34)</f>
        <v>#N/A</v>
      </c>
    </row>
    <row r="89" spans="2:91">
      <c r="O89" s="76" t="s">
        <v>88</v>
      </c>
      <c r="P89" s="81">
        <f>IF(BX31="",NA(),BX31)</f>
        <v>0.7</v>
      </c>
      <c r="Q89" s="79" t="e">
        <f>IF(BM31="",NA(),BM31)</f>
        <v>#N/A</v>
      </c>
      <c r="R89" s="82">
        <f>IF(BX32="",NA(),BX32)</f>
        <v>0.66666666666666663</v>
      </c>
      <c r="S89" s="79" t="e">
        <f>IF(BM32="",NA(),BM32)</f>
        <v>#N/A</v>
      </c>
      <c r="T89" s="82">
        <f>IF(BX33="",NA(),BX33)</f>
        <v>0.70833333333333337</v>
      </c>
      <c r="U89" s="79" t="e">
        <f>IF(BM33="",NA(),BM33)</f>
        <v>#N/A</v>
      </c>
      <c r="V89" s="82">
        <f>IF(BX34="",NA(),BX34)</f>
        <v>0.7142857142857143</v>
      </c>
      <c r="W89" s="79" t="e">
        <f>IF(BM34="",NA(),BM34)</f>
        <v>#N/A</v>
      </c>
    </row>
    <row r="90" spans="2:91">
      <c r="O90" s="76" t="s">
        <v>89</v>
      </c>
      <c r="P90" s="81">
        <f>IF(BY31="",NA(),BY31)</f>
        <v>0.82</v>
      </c>
      <c r="Q90" s="79" t="e">
        <f>IF(BN31="",NA(),BN31)</f>
        <v>#N/A</v>
      </c>
      <c r="R90" s="82">
        <f>IF(BY32="",NA(),BY32)</f>
        <v>0.75</v>
      </c>
      <c r="S90" s="79" t="e">
        <f>IF(BN32="",NA(),BN32)</f>
        <v>#N/A</v>
      </c>
      <c r="T90" s="82">
        <f>IF(BY33="",NA(),BY33)</f>
        <v>0.83333333333333337</v>
      </c>
      <c r="U90" s="79" t="e">
        <f>IF(BN33="",NA(),BN33)</f>
        <v>#N/A</v>
      </c>
      <c r="V90" s="82">
        <f>IF(BY34="",NA(),BY34)</f>
        <v>0.8571428571428571</v>
      </c>
      <c r="W90" s="79" t="e">
        <f>IF(BN34="",NA(),BN34)</f>
        <v>#N/A</v>
      </c>
    </row>
    <row r="91" spans="2:91">
      <c r="O91" s="76" t="s">
        <v>90</v>
      </c>
      <c r="P91" s="81">
        <f>IF(BZ31="",NA(),BZ31)</f>
        <v>0.94</v>
      </c>
      <c r="Q91" s="79" t="e">
        <f>IF(BO31="",NA(),BO31)</f>
        <v>#N/A</v>
      </c>
      <c r="R91" s="82">
        <f>IF(BZ32="",NA(),BZ32)</f>
        <v>0.91666666666666663</v>
      </c>
      <c r="S91" s="79" t="e">
        <f>IF(BO32="",NA(),BO32)</f>
        <v>#N/A</v>
      </c>
      <c r="T91" s="82">
        <f>IF(BZ33="",NA(),BZ33)</f>
        <v>0.95833333333333337</v>
      </c>
      <c r="U91" s="79" t="e">
        <f>IF(BO33="",NA(),BO33)</f>
        <v>#N/A</v>
      </c>
      <c r="V91" s="82">
        <f>IF(BZ34="",NA(),BZ34)</f>
        <v>0.9285714285714286</v>
      </c>
      <c r="W91" s="79" t="e">
        <f>IF(BO34="",NA(),BO34)</f>
        <v>#N/A</v>
      </c>
    </row>
    <row r="92" spans="2:91">
      <c r="O92" s="76" t="s">
        <v>91</v>
      </c>
      <c r="P92" s="81" t="e">
        <f>IF(CA31="",NA(),CA31)</f>
        <v>#N/A</v>
      </c>
      <c r="Q92" s="79" t="e">
        <f>IF(BP31="",NA(),BP31)</f>
        <v>#N/A</v>
      </c>
      <c r="R92" s="82" t="e">
        <f>IF(CA32="",NA(),CA32)</f>
        <v>#N/A</v>
      </c>
      <c r="S92" s="79" t="e">
        <f>IF(BP32="",NA(),BP32)</f>
        <v>#N/A</v>
      </c>
      <c r="T92" s="82" t="e">
        <f>IF(CA33="",NA(),CA33)</f>
        <v>#N/A</v>
      </c>
      <c r="U92" s="79" t="e">
        <f>IF(BP33="",NA(),BP33)</f>
        <v>#N/A</v>
      </c>
      <c r="V92" s="82" t="e">
        <f>IF(CA34="",NA(),CA34)</f>
        <v>#N/A</v>
      </c>
      <c r="W92" s="79" t="e">
        <f>IF(BP34="",NA(),BP34)</f>
        <v>#N/A</v>
      </c>
    </row>
    <row r="93" spans="2:91">
      <c r="O93" s="76" t="s">
        <v>92</v>
      </c>
      <c r="P93" s="81" t="e">
        <f>IF(CB31="",NA(),CB31)</f>
        <v>#N/A</v>
      </c>
      <c r="Q93" s="79" t="e">
        <f>IF(BQ31="",NA(),BQ31)</f>
        <v>#N/A</v>
      </c>
      <c r="R93" s="82" t="e">
        <f>IF(CB32="",NA(),CB32)</f>
        <v>#N/A</v>
      </c>
      <c r="S93" s="79" t="e">
        <f>IF(BQ32="",NA(),BQ32)</f>
        <v>#N/A</v>
      </c>
      <c r="T93" s="82" t="e">
        <f>IF(CB33="",NA(),CB33)</f>
        <v>#N/A</v>
      </c>
      <c r="U93" s="79" t="e">
        <f>IF(BQ33="",NA(),BQ33)</f>
        <v>#N/A</v>
      </c>
      <c r="V93" s="82" t="e">
        <f>IF(CB34="",NA(),CB34)</f>
        <v>#N/A</v>
      </c>
      <c r="W93" s="79" t="e">
        <f>IF(BQ34="",NA(),BQ34)</f>
        <v>#N/A</v>
      </c>
    </row>
    <row r="94" spans="2:91" s="8" customFormat="1">
      <c r="B94" s="1"/>
      <c r="C94" s="1"/>
      <c r="D94" s="1"/>
      <c r="E94" s="1"/>
      <c r="F94" s="1"/>
      <c r="G94" s="1"/>
      <c r="O94" s="76" t="s">
        <v>93</v>
      </c>
      <c r="P94" s="81" t="e">
        <f>IF(CC31="",NA(),CC31)</f>
        <v>#N/A</v>
      </c>
      <c r="Q94" s="79" t="e">
        <f>IF(BR31="",NA(),BR31)</f>
        <v>#N/A</v>
      </c>
      <c r="R94" s="82" t="e">
        <f>IF(CC32="",NA(),CC32)</f>
        <v>#N/A</v>
      </c>
      <c r="S94" s="79" t="e">
        <f>IF(BR32="",NA(),BR32)</f>
        <v>#N/A</v>
      </c>
      <c r="T94" s="82" t="e">
        <f>IF(CC33="",NA(),CC33)</f>
        <v>#N/A</v>
      </c>
      <c r="U94" s="79" t="e">
        <f>IF(BR33="",NA(),BR33)</f>
        <v>#N/A</v>
      </c>
      <c r="V94" s="82" t="e">
        <f>IF(CC34="",NA(),CC34)</f>
        <v>#N/A</v>
      </c>
      <c r="W94" s="79" t="e">
        <f>IF(BR34="",NA(),BR34)</f>
        <v>#N/A</v>
      </c>
      <c r="X94" s="1"/>
      <c r="Y94" s="1"/>
      <c r="Z94" s="1"/>
      <c r="AB94" s="1"/>
      <c r="AC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CG94" s="1"/>
      <c r="CI94" s="1"/>
      <c r="CK94" s="1"/>
      <c r="CM94" s="1"/>
    </row>
    <row r="95" spans="2:91" s="8" customFormat="1">
      <c r="B95" s="1"/>
      <c r="C95" s="1"/>
      <c r="D95" s="1"/>
      <c r="E95" s="1"/>
      <c r="F95" s="1"/>
      <c r="G95" s="1"/>
      <c r="O95" s="76" t="s">
        <v>94</v>
      </c>
      <c r="P95" s="81" t="e">
        <f>IF(CD31="",NA(),CD31)</f>
        <v>#N/A</v>
      </c>
      <c r="Q95" s="79" t="e">
        <f>IF(BS31="",NA(),BS31)</f>
        <v>#N/A</v>
      </c>
      <c r="R95" s="82" t="e">
        <f>IF(CD32="",NA(),CD32)</f>
        <v>#N/A</v>
      </c>
      <c r="S95" s="79" t="e">
        <f>IF(BS32="",NA(),BS32)</f>
        <v>#N/A</v>
      </c>
      <c r="T95" s="82" t="e">
        <f>IF(CD33="",NA(),CD33)</f>
        <v>#N/A</v>
      </c>
      <c r="U95" s="79" t="e">
        <f>IF(BS33="",NA(),BS33)</f>
        <v>#N/A</v>
      </c>
      <c r="V95" s="82" t="e">
        <f>IF(CD34="",NA(),CD34)</f>
        <v>#N/A</v>
      </c>
      <c r="W95" s="79" t="e">
        <f>IF(BS34="",NA(),BS34)</f>
        <v>#N/A</v>
      </c>
      <c r="X95" s="1"/>
      <c r="Y95" s="1"/>
      <c r="Z95" s="1"/>
      <c r="AB95" s="1"/>
      <c r="AC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CG95" s="1"/>
      <c r="CI95" s="1"/>
      <c r="CK95" s="1"/>
      <c r="CM95" s="1"/>
    </row>
    <row r="96" spans="2:91" s="8" customFormat="1">
      <c r="B96" s="1"/>
      <c r="C96" s="1"/>
      <c r="D96" s="1"/>
      <c r="E96" s="1"/>
      <c r="F96" s="1"/>
      <c r="G96" s="1"/>
      <c r="O96" s="76" t="s">
        <v>95</v>
      </c>
      <c r="P96" s="81" t="e">
        <f>IF(CE31="",NA(),BWK31)</f>
        <v>#N/A</v>
      </c>
      <c r="Q96" s="79" t="e">
        <f>IF(BT31="",NA(),BT31)</f>
        <v>#N/A</v>
      </c>
      <c r="R96" s="82" t="e">
        <f>IF(CE32="",NA(),CE32)</f>
        <v>#N/A</v>
      </c>
      <c r="S96" s="79" t="e">
        <f>IF(BT32="",NA(),BT32)</f>
        <v>#N/A</v>
      </c>
      <c r="T96" s="82" t="e">
        <f>IF(CE33="",NA(),CE33)</f>
        <v>#N/A</v>
      </c>
      <c r="U96" s="79" t="e">
        <f>IF(BT33="",NA(),BT33)</f>
        <v>#N/A</v>
      </c>
      <c r="V96" s="82" t="e">
        <f>IF(CE34="",NA(),CE34)</f>
        <v>#N/A</v>
      </c>
      <c r="W96" s="79" t="e">
        <f>IF(BT34="",NA(),BT34)</f>
        <v>#N/A</v>
      </c>
      <c r="X96" s="1"/>
      <c r="Y96" s="1"/>
      <c r="Z96" s="1"/>
      <c r="AB96" s="1"/>
      <c r="AC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CG96" s="1"/>
      <c r="CI96" s="1"/>
      <c r="CK96" s="1"/>
      <c r="CM96" s="1"/>
    </row>
    <row r="99" spans="2:91" s="8" customFormat="1" ht="15" customHeight="1">
      <c r="B99" s="1"/>
      <c r="C99" s="1"/>
      <c r="D99" s="1"/>
      <c r="E99" s="1"/>
      <c r="F99" s="1"/>
      <c r="G99" s="1"/>
      <c r="Q99" s="1"/>
      <c r="R99" s="1"/>
      <c r="S99" s="1"/>
      <c r="T99" s="1"/>
      <c r="U99" s="1"/>
      <c r="V99" s="1"/>
      <c r="W99" s="1"/>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0" spans="2:91" s="8" customFormat="1" ht="15" customHeight="1">
      <c r="B100" s="1"/>
      <c r="C100" s="1"/>
      <c r="D100" s="1"/>
      <c r="E100" s="1"/>
      <c r="F100" s="1"/>
      <c r="G100" s="1"/>
      <c r="Q100" s="1"/>
      <c r="R100" s="1"/>
      <c r="S100" s="1"/>
      <c r="T100" s="1"/>
      <c r="U100" s="1"/>
      <c r="V100" s="1"/>
      <c r="W100" s="1"/>
      <c r="X100" s="1"/>
      <c r="Y100" s="1"/>
      <c r="Z100" s="1"/>
      <c r="AB100" s="1"/>
      <c r="AC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CG100" s="1"/>
      <c r="CI100" s="1"/>
      <c r="CK100" s="1"/>
      <c r="CM100" s="1"/>
    </row>
    <row r="101" spans="2:91" s="8" customFormat="1" ht="15" customHeight="1">
      <c r="B101" s="1"/>
      <c r="C101" s="1"/>
      <c r="D101" s="1"/>
      <c r="E101" s="1"/>
      <c r="F101" s="1"/>
      <c r="G101" s="1"/>
      <c r="Q101" s="1"/>
      <c r="R101" s="1"/>
      <c r="S101" s="1"/>
      <c r="T101" s="1"/>
      <c r="U101" s="1"/>
      <c r="V101" s="1"/>
      <c r="W101" s="1"/>
      <c r="X101" s="1"/>
      <c r="Y101" s="1"/>
      <c r="Z101" s="1"/>
      <c r="AB101" s="1"/>
      <c r="AC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CG101" s="1"/>
      <c r="CI101" s="1"/>
      <c r="CK101" s="1"/>
      <c r="CM101"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6"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6"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8" spans="2:91" s="8" customFormat="1">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G108" s="1"/>
      <c r="CI108" s="1"/>
      <c r="CK108" s="1"/>
      <c r="CM108" s="1"/>
    </row>
    <row r="109" spans="2:91" s="8" customFormat="1" ht="19.149999999999999" thickBot="1">
      <c r="B109" s="60" t="s">
        <v>216</v>
      </c>
      <c r="C109" s="60"/>
      <c r="D109" s="1"/>
      <c r="E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G109" s="1"/>
      <c r="CI109" s="1"/>
      <c r="CK109" s="1"/>
      <c r="CM109" s="1"/>
    </row>
    <row r="110" spans="2:91" s="8" customFormat="1" ht="62.65" customHeight="1" thickBot="1">
      <c r="B110" s="83" t="s">
        <v>42</v>
      </c>
      <c r="C110" s="304" t="s">
        <v>43</v>
      </c>
      <c r="D110" s="305"/>
      <c r="E110" s="306" t="s">
        <v>44</v>
      </c>
      <c r="F110" s="307"/>
      <c r="G110" s="308"/>
      <c r="H110" s="83" t="s">
        <v>217</v>
      </c>
      <c r="I110" s="83" t="s">
        <v>218</v>
      </c>
      <c r="J110" s="83" t="s">
        <v>81</v>
      </c>
      <c r="K110" s="83" t="s">
        <v>219</v>
      </c>
      <c r="Q110" s="1"/>
      <c r="R110" s="1"/>
      <c r="S110" s="1"/>
      <c r="T110" s="1"/>
      <c r="U110" s="1"/>
      <c r="V110" s="1"/>
      <c r="W110" s="1"/>
      <c r="X110" s="1"/>
      <c r="Y110" s="1"/>
      <c r="Z110" s="1"/>
      <c r="AB110" s="1"/>
      <c r="AC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G110" s="1"/>
      <c r="CI110" s="1"/>
      <c r="CK110" s="1"/>
      <c r="CM110" s="1"/>
    </row>
    <row r="111" spans="2:91" s="8" customFormat="1" ht="16.899999999999999" thickBot="1">
      <c r="B111" s="278">
        <v>1</v>
      </c>
      <c r="C111" s="281" t="s">
        <v>106</v>
      </c>
      <c r="D111" s="282"/>
      <c r="E111" s="121" t="s">
        <v>107</v>
      </c>
      <c r="F111" s="84"/>
      <c r="G111" s="122"/>
      <c r="H111" s="86">
        <f t="shared" ref="H111:H116" si="23">AZ3</f>
        <v>0</v>
      </c>
      <c r="I111" s="86" t="str">
        <f t="shared" ref="I111:I116" si="24">AX3</f>
        <v>60-79</v>
      </c>
      <c r="J111" s="86" t="str">
        <f t="shared" ref="J111:J116" si="25">BB3</f>
        <v>---</v>
      </c>
      <c r="K111" s="86" t="str">
        <f t="shared" ref="K111:K116" si="26">RIGHT(BC3,6)</f>
        <v>Year 0</v>
      </c>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5.6" customHeight="1" thickBot="1">
      <c r="B112" s="279"/>
      <c r="C112" s="283"/>
      <c r="D112" s="284"/>
      <c r="E112" s="121" t="s">
        <v>220</v>
      </c>
      <c r="F112" s="84"/>
      <c r="G112" s="85"/>
      <c r="H112" s="86">
        <f t="shared" si="23"/>
        <v>0</v>
      </c>
      <c r="I112" s="86" t="str">
        <f t="shared" si="24"/>
        <v>60-79</v>
      </c>
      <c r="J112" s="86" t="str">
        <f t="shared" si="25"/>
        <v>---</v>
      </c>
      <c r="K112" s="86" t="str">
        <f t="shared" si="26"/>
        <v>Year 0</v>
      </c>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15.6" customHeight="1" thickBot="1">
      <c r="B113" s="279"/>
      <c r="C113" s="281" t="s">
        <v>114</v>
      </c>
      <c r="D113" s="282"/>
      <c r="E113" s="121" t="s">
        <v>115</v>
      </c>
      <c r="F113" s="84"/>
      <c r="G113" s="85"/>
      <c r="H113" s="86">
        <f t="shared" si="23"/>
        <v>0</v>
      </c>
      <c r="I113" s="86" t="str">
        <f t="shared" si="24"/>
        <v>&lt;60</v>
      </c>
      <c r="J113" s="86" t="str">
        <f t="shared" si="25"/>
        <v>---</v>
      </c>
      <c r="K113" s="86" t="str">
        <f t="shared" si="26"/>
        <v>Year 0</v>
      </c>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5.6" customHeight="1" thickBot="1">
      <c r="B114" s="279"/>
      <c r="C114" s="285"/>
      <c r="D114" s="286"/>
      <c r="E114" s="121" t="s">
        <v>118</v>
      </c>
      <c r="F114" s="84"/>
      <c r="G114" s="85"/>
      <c r="H114" s="86">
        <f t="shared" si="23"/>
        <v>0</v>
      </c>
      <c r="I114" s="86" t="str">
        <f t="shared" si="24"/>
        <v>&lt;60</v>
      </c>
      <c r="J114" s="86" t="str">
        <f t="shared" si="25"/>
        <v>---</v>
      </c>
      <c r="K114" s="86" t="str">
        <f t="shared" si="26"/>
        <v>Year 0</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thickBot="1">
      <c r="B115" s="279"/>
      <c r="C115" s="285"/>
      <c r="D115" s="286"/>
      <c r="E115" s="121" t="s">
        <v>221</v>
      </c>
      <c r="F115" s="84"/>
      <c r="G115" s="85"/>
      <c r="H115" s="86">
        <f t="shared" si="23"/>
        <v>0</v>
      </c>
      <c r="I115" s="86" t="str">
        <f t="shared" si="24"/>
        <v>&lt;60</v>
      </c>
      <c r="J115" s="86" t="str">
        <f t="shared" si="25"/>
        <v>---</v>
      </c>
      <c r="K115" s="86" t="str">
        <f t="shared" si="26"/>
        <v>Year 0</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c r="B116" s="280"/>
      <c r="C116" s="283"/>
      <c r="D116" s="284"/>
      <c r="E116" s="121" t="s">
        <v>122</v>
      </c>
      <c r="F116" s="84"/>
      <c r="G116" s="85"/>
      <c r="H116" s="86">
        <f t="shared" si="23"/>
        <v>0</v>
      </c>
      <c r="I116" s="86" t="str">
        <f t="shared" si="24"/>
        <v>&lt;60</v>
      </c>
      <c r="J116" s="86" t="str">
        <f t="shared" si="25"/>
        <v>---</v>
      </c>
      <c r="K116" s="86" t="str">
        <f t="shared" si="26"/>
        <v>Year 0</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c r="B117" s="279">
        <v>2</v>
      </c>
      <c r="C117" s="274" t="s">
        <v>124</v>
      </c>
      <c r="D117" s="275"/>
      <c r="E117" s="198" t="s">
        <v>222</v>
      </c>
      <c r="F117" s="199"/>
      <c r="G117" s="85"/>
      <c r="H117" s="86">
        <f t="shared" ref="H117:H135" si="27">AZ9</f>
        <v>0</v>
      </c>
      <c r="I117" s="86" t="str">
        <f t="shared" ref="I117:I135" si="28">AX9</f>
        <v>≥80</v>
      </c>
      <c r="J117" s="86" t="str">
        <f t="shared" ref="J117:J135" si="29">BB9</f>
        <v>---</v>
      </c>
      <c r="K117" s="86" t="str">
        <f t="shared" ref="K117:K135" si="30">RIGHT(BC9,6)</f>
        <v>Year 0</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c r="B118" s="279"/>
      <c r="C118" s="274"/>
      <c r="D118" s="275"/>
      <c r="E118" s="198" t="s">
        <v>223</v>
      </c>
      <c r="F118" s="199"/>
      <c r="G118" s="85"/>
      <c r="H118" s="86">
        <f t="shared" si="27"/>
        <v>0</v>
      </c>
      <c r="I118" s="86" t="str">
        <f t="shared" si="28"/>
        <v>60-79</v>
      </c>
      <c r="J118" s="86" t="str">
        <f t="shared" si="29"/>
        <v>---</v>
      </c>
      <c r="K118" s="86" t="str">
        <f t="shared" si="30"/>
        <v>Year 0</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c r="B119" s="279"/>
      <c r="C119" s="274"/>
      <c r="D119" s="275"/>
      <c r="E119" s="198" t="s">
        <v>129</v>
      </c>
      <c r="F119" s="199"/>
      <c r="G119" s="85"/>
      <c r="H119" s="86">
        <f t="shared" si="27"/>
        <v>0</v>
      </c>
      <c r="I119" s="86" t="str">
        <f t="shared" si="28"/>
        <v>60-79</v>
      </c>
      <c r="J119" s="86" t="str">
        <f t="shared" si="29"/>
        <v>---</v>
      </c>
      <c r="K119" s="86" t="str">
        <f t="shared" si="30"/>
        <v>Year 0</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c r="B120" s="279"/>
      <c r="C120" s="274" t="s">
        <v>131</v>
      </c>
      <c r="D120" s="275"/>
      <c r="E120" s="198" t="s">
        <v>132</v>
      </c>
      <c r="F120" s="199"/>
      <c r="G120" s="85"/>
      <c r="H120" s="86">
        <f t="shared" si="27"/>
        <v>0</v>
      </c>
      <c r="I120" s="86" t="str">
        <f t="shared" si="28"/>
        <v>&lt;60</v>
      </c>
      <c r="J120" s="86" t="str">
        <f t="shared" si="29"/>
        <v>---</v>
      </c>
      <c r="K120" s="86" t="str">
        <f t="shared" si="30"/>
        <v>Year 0</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7.25" customHeight="1">
      <c r="B121" s="279"/>
      <c r="C121" s="274"/>
      <c r="D121" s="275"/>
      <c r="E121" s="198" t="s">
        <v>224</v>
      </c>
      <c r="F121" s="199"/>
      <c r="G121" s="85"/>
      <c r="H121" s="86">
        <f t="shared" si="27"/>
        <v>0</v>
      </c>
      <c r="I121" s="86" t="str">
        <f t="shared" si="28"/>
        <v>60-79</v>
      </c>
      <c r="J121" s="86" t="str">
        <f t="shared" si="29"/>
        <v>---</v>
      </c>
      <c r="K121" s="86" t="str">
        <f t="shared" si="30"/>
        <v>Year 0</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c r="B122" s="279"/>
      <c r="C122" s="274"/>
      <c r="D122" s="275"/>
      <c r="E122" s="198" t="s">
        <v>136</v>
      </c>
      <c r="F122" s="199"/>
      <c r="G122" s="85"/>
      <c r="H122" s="86">
        <f t="shared" si="27"/>
        <v>0</v>
      </c>
      <c r="I122" s="86" t="str">
        <f t="shared" si="28"/>
        <v>&lt;60</v>
      </c>
      <c r="J122" s="86" t="str">
        <f t="shared" si="29"/>
        <v>---</v>
      </c>
      <c r="K122" s="86" t="str">
        <f t="shared" si="30"/>
        <v>Year 0</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c r="B123" s="279"/>
      <c r="C123" s="274" t="s">
        <v>138</v>
      </c>
      <c r="D123" s="275"/>
      <c r="E123" s="198" t="s">
        <v>225</v>
      </c>
      <c r="F123" s="199"/>
      <c r="G123" s="85"/>
      <c r="H123" s="86">
        <f t="shared" si="27"/>
        <v>0</v>
      </c>
      <c r="I123" s="86" t="str">
        <f t="shared" si="28"/>
        <v>60-79</v>
      </c>
      <c r="J123" s="86" t="str">
        <f t="shared" si="29"/>
        <v>---</v>
      </c>
      <c r="K123" s="86" t="str">
        <f t="shared" si="30"/>
        <v>Year 0</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c r="B124" s="279"/>
      <c r="C124" s="274"/>
      <c r="D124" s="275"/>
      <c r="E124" s="198" t="s">
        <v>226</v>
      </c>
      <c r="F124" s="199"/>
      <c r="G124" s="85"/>
      <c r="H124" s="86">
        <f t="shared" si="27"/>
        <v>0</v>
      </c>
      <c r="I124" s="86" t="str">
        <f t="shared" si="28"/>
        <v>60-79</v>
      </c>
      <c r="J124" s="86" t="str">
        <f t="shared" si="29"/>
        <v>---</v>
      </c>
      <c r="K124" s="86" t="str">
        <f t="shared" si="30"/>
        <v>Year 0</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c r="B125" s="279"/>
      <c r="C125" s="274"/>
      <c r="D125" s="275"/>
      <c r="E125" s="198" t="s">
        <v>143</v>
      </c>
      <c r="F125" s="199"/>
      <c r="G125" s="85"/>
      <c r="H125" s="86">
        <f t="shared" si="27"/>
        <v>0</v>
      </c>
      <c r="I125" s="86" t="str">
        <f t="shared" si="28"/>
        <v>≥80</v>
      </c>
      <c r="J125" s="86" t="str">
        <f t="shared" si="29"/>
        <v>---</v>
      </c>
      <c r="K125" s="86" t="str">
        <f t="shared" si="30"/>
        <v>Year 0</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c r="B126" s="279"/>
      <c r="C126" s="274" t="s">
        <v>145</v>
      </c>
      <c r="D126" s="275"/>
      <c r="E126" s="198" t="s">
        <v>227</v>
      </c>
      <c r="F126" s="199"/>
      <c r="G126" s="85"/>
      <c r="H126" s="86">
        <f t="shared" si="27"/>
        <v>0</v>
      </c>
      <c r="I126" s="86" t="str">
        <f t="shared" si="28"/>
        <v>60-79</v>
      </c>
      <c r="J126" s="86" t="str">
        <f t="shared" si="29"/>
        <v>---</v>
      </c>
      <c r="K126" s="86" t="str">
        <f t="shared" si="30"/>
        <v>Year 0</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5.6" customHeight="1">
      <c r="B127" s="279"/>
      <c r="C127" s="274"/>
      <c r="D127" s="275"/>
      <c r="E127" s="198" t="s">
        <v>228</v>
      </c>
      <c r="F127" s="199"/>
      <c r="G127" s="85"/>
      <c r="H127" s="86">
        <f t="shared" si="27"/>
        <v>0</v>
      </c>
      <c r="I127" s="86" t="str">
        <f t="shared" si="28"/>
        <v>60-79</v>
      </c>
      <c r="J127" s="86" t="str">
        <f t="shared" si="29"/>
        <v>---</v>
      </c>
      <c r="K127" s="86" t="str">
        <f t="shared" si="30"/>
        <v>Year 0</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c r="B128" s="280"/>
      <c r="C128" s="274"/>
      <c r="D128" s="275"/>
      <c r="E128" s="198" t="s">
        <v>150</v>
      </c>
      <c r="F128" s="199"/>
      <c r="G128" s="85"/>
      <c r="H128" s="86">
        <f t="shared" si="27"/>
        <v>0</v>
      </c>
      <c r="I128" s="86" t="str">
        <f t="shared" si="28"/>
        <v>60-79</v>
      </c>
      <c r="J128" s="86" t="str">
        <f t="shared" si="29"/>
        <v>---</v>
      </c>
      <c r="K128" s="86" t="str">
        <f t="shared" si="30"/>
        <v>Year 0</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c r="B129" s="278">
        <v>3</v>
      </c>
      <c r="C129" s="281" t="s">
        <v>152</v>
      </c>
      <c r="D129" s="282"/>
      <c r="E129" s="121" t="s">
        <v>229</v>
      </c>
      <c r="F129" s="84"/>
      <c r="G129" s="85"/>
      <c r="H129" s="86">
        <f t="shared" si="27"/>
        <v>0</v>
      </c>
      <c r="I129" s="86" t="str">
        <f t="shared" si="28"/>
        <v>≥80</v>
      </c>
      <c r="J129" s="86" t="str">
        <f t="shared" si="29"/>
        <v>---</v>
      </c>
      <c r="K129" s="86" t="str">
        <f t="shared" si="30"/>
        <v>Year 0</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279"/>
      <c r="C130" s="285"/>
      <c r="D130" s="286"/>
      <c r="E130" s="121" t="s">
        <v>155</v>
      </c>
      <c r="F130" s="84"/>
      <c r="G130" s="85"/>
      <c r="H130" s="86">
        <f t="shared" si="27"/>
        <v>0</v>
      </c>
      <c r="I130" s="86" t="str">
        <f t="shared" si="28"/>
        <v>≥80</v>
      </c>
      <c r="J130" s="86" t="str">
        <f t="shared" si="29"/>
        <v>---</v>
      </c>
      <c r="K130" s="86" t="str">
        <f t="shared" si="30"/>
        <v>Year 0</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279"/>
      <c r="C131" s="283"/>
      <c r="D131" s="284"/>
      <c r="E131" s="121" t="s">
        <v>157</v>
      </c>
      <c r="F131" s="84"/>
      <c r="G131" s="85"/>
      <c r="H131" s="86">
        <f t="shared" si="27"/>
        <v>0</v>
      </c>
      <c r="I131" s="86" t="str">
        <f t="shared" si="28"/>
        <v>≥80</v>
      </c>
      <c r="J131" s="86" t="str">
        <f t="shared" si="29"/>
        <v>---</v>
      </c>
      <c r="K131" s="86" t="str">
        <f t="shared" si="30"/>
        <v>Year 0</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279"/>
      <c r="C132" s="309" t="s">
        <v>230</v>
      </c>
      <c r="D132" s="310"/>
      <c r="E132" s="121" t="s">
        <v>231</v>
      </c>
      <c r="F132" s="84"/>
      <c r="G132" s="85"/>
      <c r="H132" s="86">
        <f t="shared" si="27"/>
        <v>0</v>
      </c>
      <c r="I132" s="86" t="str">
        <f t="shared" si="28"/>
        <v>60-79</v>
      </c>
      <c r="J132" s="86" t="str">
        <f t="shared" si="29"/>
        <v>---</v>
      </c>
      <c r="K132" s="86" t="str">
        <f t="shared" si="30"/>
        <v>Year 0</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279"/>
      <c r="C133" s="311"/>
      <c r="D133" s="312"/>
      <c r="E133" s="121" t="s">
        <v>232</v>
      </c>
      <c r="F133" s="84"/>
      <c r="G133" s="85"/>
      <c r="H133" s="86">
        <f t="shared" si="27"/>
        <v>0</v>
      </c>
      <c r="I133" s="86" t="str">
        <f t="shared" si="28"/>
        <v>60-79</v>
      </c>
      <c r="J133" s="86" t="str">
        <f t="shared" si="29"/>
        <v>---</v>
      </c>
      <c r="K133" s="86" t="str">
        <f t="shared" si="30"/>
        <v>Year 0</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279"/>
      <c r="C134" s="311"/>
      <c r="D134" s="312"/>
      <c r="E134" s="121" t="s">
        <v>164</v>
      </c>
      <c r="F134" s="84"/>
      <c r="G134" s="85"/>
      <c r="H134" s="86">
        <f t="shared" si="27"/>
        <v>0</v>
      </c>
      <c r="I134" s="86" t="str">
        <f t="shared" si="28"/>
        <v>&lt;60</v>
      </c>
      <c r="J134" s="86" t="str">
        <f t="shared" si="29"/>
        <v>---</v>
      </c>
      <c r="K134" s="86" t="str">
        <f t="shared" si="30"/>
        <v>Year 0</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280"/>
      <c r="C135" s="313"/>
      <c r="D135" s="314"/>
      <c r="E135" s="121" t="s">
        <v>233</v>
      </c>
      <c r="F135" s="84"/>
      <c r="G135" s="87"/>
      <c r="H135" s="86">
        <f t="shared" si="27"/>
        <v>0</v>
      </c>
      <c r="I135" s="86" t="str">
        <f t="shared" si="28"/>
        <v>60-79</v>
      </c>
      <c r="J135" s="86" t="str">
        <f t="shared" si="29"/>
        <v>---</v>
      </c>
      <c r="K135" s="86" t="str">
        <f t="shared" si="30"/>
        <v>Year 0</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6.899999999999999" thickBot="1">
      <c r="B136" s="121" t="s">
        <v>168</v>
      </c>
      <c r="C136" s="126"/>
      <c r="D136" s="126"/>
      <c r="E136" s="126"/>
      <c r="F136" s="88"/>
      <c r="G136" s="85"/>
      <c r="H136" s="89">
        <f>AX42</f>
        <v>0</v>
      </c>
      <c r="I136" s="89">
        <f>AX36</f>
        <v>5</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6.899999999999999" thickBot="1">
      <c r="B137" s="121" t="s">
        <v>170</v>
      </c>
      <c r="C137" s="126"/>
      <c r="D137" s="126"/>
      <c r="E137" s="126"/>
      <c r="F137" s="88"/>
      <c r="G137" s="85"/>
      <c r="H137" s="89">
        <f>AY42</f>
        <v>0</v>
      </c>
      <c r="I137" s="89">
        <f>AY36</f>
        <v>13</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6.899999999999999" thickBot="1">
      <c r="B138" s="121" t="s">
        <v>172</v>
      </c>
      <c r="C138" s="126"/>
      <c r="D138" s="126"/>
      <c r="E138" s="126"/>
      <c r="F138" s="88"/>
      <c r="G138" s="85"/>
      <c r="H138" s="89">
        <f>AZ42</f>
        <v>0</v>
      </c>
      <c r="I138" s="89">
        <f>AZ36</f>
        <v>7</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6.899999999999999" thickBot="1">
      <c r="B139" s="90"/>
      <c r="C139" s="123"/>
      <c r="D139" s="124" t="s">
        <v>174</v>
      </c>
      <c r="E139" s="125"/>
      <c r="F139" s="91"/>
      <c r="G139" s="92"/>
      <c r="H139" s="93" t="str">
        <f>BA43</f>
        <v/>
      </c>
      <c r="I139" s="93">
        <f>BA37</f>
        <v>0.46</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c r="B140" s="1"/>
      <c r="C140" s="1"/>
      <c r="D140" s="1"/>
      <c r="E140" s="1"/>
      <c r="F140" s="1"/>
      <c r="G140" s="1"/>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3.15" customHeight="1">
      <c r="B141" s="315" t="s">
        <v>234</v>
      </c>
      <c r="C141" s="316"/>
      <c r="D141" s="316"/>
      <c r="E141" s="316"/>
      <c r="F141" s="316"/>
      <c r="G141" s="316"/>
      <c r="H141" s="316"/>
      <c r="I141" s="316"/>
      <c r="J141" s="316"/>
      <c r="K141" s="317"/>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c r="B142" s="318"/>
      <c r="C142" s="319"/>
      <c r="D142" s="319"/>
      <c r="E142" s="319"/>
      <c r="F142" s="319"/>
      <c r="G142" s="319"/>
      <c r="H142" s="319"/>
      <c r="I142" s="319"/>
      <c r="J142" s="319"/>
      <c r="K142" s="320"/>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c r="B143" s="318"/>
      <c r="C143" s="319"/>
      <c r="D143" s="319"/>
      <c r="E143" s="319"/>
      <c r="F143" s="319"/>
      <c r="G143" s="319"/>
      <c r="H143" s="319"/>
      <c r="I143" s="319"/>
      <c r="J143" s="319"/>
      <c r="K143" s="320"/>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c r="B144" s="318"/>
      <c r="C144" s="319"/>
      <c r="D144" s="319"/>
      <c r="E144" s="319"/>
      <c r="F144" s="319"/>
      <c r="G144" s="319"/>
      <c r="H144" s="319"/>
      <c r="I144" s="319"/>
      <c r="J144" s="319"/>
      <c r="K144" s="320"/>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c r="B145" s="318"/>
      <c r="C145" s="319"/>
      <c r="D145" s="319"/>
      <c r="E145" s="319"/>
      <c r="F145" s="319"/>
      <c r="G145" s="319"/>
      <c r="H145" s="319"/>
      <c r="I145" s="319"/>
      <c r="J145" s="319"/>
      <c r="K145" s="320"/>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c r="B146" s="318"/>
      <c r="C146" s="319"/>
      <c r="D146" s="319"/>
      <c r="E146" s="319"/>
      <c r="F146" s="319"/>
      <c r="G146" s="319"/>
      <c r="H146" s="319"/>
      <c r="I146" s="319"/>
      <c r="J146" s="319"/>
      <c r="K146" s="320"/>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c r="B147" s="318"/>
      <c r="C147" s="319"/>
      <c r="D147" s="319"/>
      <c r="E147" s="319"/>
      <c r="F147" s="319"/>
      <c r="G147" s="319"/>
      <c r="H147" s="319"/>
      <c r="I147" s="319"/>
      <c r="J147" s="319"/>
      <c r="K147" s="320"/>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c r="B148" s="318"/>
      <c r="C148" s="319"/>
      <c r="D148" s="319"/>
      <c r="E148" s="319"/>
      <c r="F148" s="319"/>
      <c r="G148" s="319"/>
      <c r="H148" s="319"/>
      <c r="I148" s="319"/>
      <c r="J148" s="319"/>
      <c r="K148" s="320"/>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c r="B149" s="318"/>
      <c r="C149" s="319"/>
      <c r="D149" s="319"/>
      <c r="E149" s="319"/>
      <c r="F149" s="319"/>
      <c r="G149" s="319"/>
      <c r="H149" s="319"/>
      <c r="I149" s="319"/>
      <c r="J149" s="319"/>
      <c r="K149" s="320"/>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c r="B150" s="318"/>
      <c r="C150" s="319"/>
      <c r="D150" s="319"/>
      <c r="E150" s="319"/>
      <c r="F150" s="319"/>
      <c r="G150" s="319"/>
      <c r="H150" s="319"/>
      <c r="I150" s="319"/>
      <c r="J150" s="319"/>
      <c r="K150" s="320"/>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c r="B151" s="318"/>
      <c r="C151" s="319"/>
      <c r="D151" s="319"/>
      <c r="E151" s="319"/>
      <c r="F151" s="319"/>
      <c r="G151" s="319"/>
      <c r="H151" s="319"/>
      <c r="I151" s="319"/>
      <c r="J151" s="319"/>
      <c r="K151" s="320"/>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c r="B152" s="318"/>
      <c r="C152" s="319"/>
      <c r="D152" s="319"/>
      <c r="E152" s="319"/>
      <c r="F152" s="319"/>
      <c r="G152" s="319"/>
      <c r="H152" s="319"/>
      <c r="I152" s="319"/>
      <c r="J152" s="319"/>
      <c r="K152" s="320"/>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c r="B153" s="318"/>
      <c r="C153" s="319"/>
      <c r="D153" s="319"/>
      <c r="E153" s="319"/>
      <c r="F153" s="319"/>
      <c r="G153" s="319"/>
      <c r="H153" s="319"/>
      <c r="I153" s="319"/>
      <c r="J153" s="319"/>
      <c r="K153" s="320"/>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c r="B154" s="318"/>
      <c r="C154" s="319"/>
      <c r="D154" s="319"/>
      <c r="E154" s="319"/>
      <c r="F154" s="319"/>
      <c r="G154" s="319"/>
      <c r="H154" s="319"/>
      <c r="I154" s="319"/>
      <c r="J154" s="319"/>
      <c r="K154" s="320"/>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c r="B155" s="321"/>
      <c r="C155" s="322"/>
      <c r="D155" s="322"/>
      <c r="E155" s="322"/>
      <c r="F155" s="322"/>
      <c r="G155" s="322"/>
      <c r="H155" s="322"/>
      <c r="I155" s="322"/>
      <c r="J155" s="322"/>
      <c r="K155" s="323"/>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c r="B156" s="1"/>
      <c r="C156" s="1"/>
      <c r="D156" s="1"/>
      <c r="E156" s="1"/>
      <c r="F156" s="1"/>
      <c r="G156" s="1"/>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c r="B157" s="1"/>
      <c r="C157" s="1"/>
      <c r="D157" s="1"/>
      <c r="E157" s="1"/>
      <c r="F157" s="1"/>
      <c r="G157" s="1"/>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c r="B158" s="1"/>
      <c r="C158" s="1"/>
      <c r="D158" s="1"/>
      <c r="E158" s="1"/>
      <c r="F158" s="1"/>
      <c r="G158" s="1"/>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c r="B159" s="1"/>
      <c r="C159" s="1"/>
      <c r="D159" s="1"/>
      <c r="E159" s="1"/>
      <c r="F159" s="1"/>
      <c r="G159" s="1"/>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c r="B160" s="1"/>
      <c r="C160" s="1"/>
      <c r="D160" s="1"/>
      <c r="E160" s="1"/>
      <c r="F160" s="1"/>
      <c r="G160" s="1"/>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c r="B161" s="1"/>
      <c r="C161" s="1"/>
      <c r="D161" s="1"/>
      <c r="E161" s="1"/>
      <c r="F161" s="1"/>
      <c r="G161" s="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sheetData>
  <protectedRanges>
    <protectedRange sqref="BL37:BV58 BR78:BR107 Y3:AH27 BV3:CE27 AR113:AT137" name="Expected"/>
    <protectedRange sqref="H3:K27" name="Year4Range"/>
    <protectedRange sqref="X3:X27 L3:R27" name="Year5Range"/>
  </protectedRanges>
  <mergeCells count="39">
    <mergeCell ref="B129:B135"/>
    <mergeCell ref="C129:D131"/>
    <mergeCell ref="C132:D135"/>
    <mergeCell ref="B141:K155"/>
    <mergeCell ref="B117:B128"/>
    <mergeCell ref="C117:D119"/>
    <mergeCell ref="C120:D122"/>
    <mergeCell ref="C123:D125"/>
    <mergeCell ref="C126:D128"/>
    <mergeCell ref="B111:B116"/>
    <mergeCell ref="C111:D112"/>
    <mergeCell ref="C113:D116"/>
    <mergeCell ref="B30:G30"/>
    <mergeCell ref="B31:F31"/>
    <mergeCell ref="B33:C34"/>
    <mergeCell ref="B35:K35"/>
    <mergeCell ref="B36:D36"/>
    <mergeCell ref="E36:H36"/>
    <mergeCell ref="I36:K36"/>
    <mergeCell ref="B37:D37"/>
    <mergeCell ref="E37:H37"/>
    <mergeCell ref="I37:K37"/>
    <mergeCell ref="C110:D110"/>
    <mergeCell ref="E110:G110"/>
    <mergeCell ref="B29:G29"/>
    <mergeCell ref="C2:D2"/>
    <mergeCell ref="E2:G2"/>
    <mergeCell ref="B3:B8"/>
    <mergeCell ref="C3:D4"/>
    <mergeCell ref="C5:D8"/>
    <mergeCell ref="B9:B20"/>
    <mergeCell ref="C9:D11"/>
    <mergeCell ref="C12:D14"/>
    <mergeCell ref="C15:D17"/>
    <mergeCell ref="C18:D20"/>
    <mergeCell ref="B21:B27"/>
    <mergeCell ref="C21:D23"/>
    <mergeCell ref="C24:D27"/>
    <mergeCell ref="B28:G28"/>
  </mergeCells>
  <conditionalFormatting sqref="D43:D45 F43:F45 H43:H45 J43:J45">
    <cfRule type="containsErrors" dxfId="119" priority="36">
      <formula>ISERROR(D43)</formula>
    </cfRule>
  </conditionalFormatting>
  <conditionalFormatting sqref="H111:I135">
    <cfRule type="containsText" dxfId="118" priority="8" operator="containsText" text="error">
      <formula>NOT(ISERROR(SEARCH("error",H111)))</formula>
    </cfRule>
  </conditionalFormatting>
  <conditionalFormatting sqref="H3:K12 R3:R27 Y3:AH27 AK3:AT27 AV3:AV27 BJ3:BT27 BV3:CE27 L4:L21 M4:Q27 K13:K21 H13:J27 K22:L27">
    <cfRule type="containsText" dxfId="117" priority="33" operator="containsText" text="*80">
      <formula>NOT(ISERROR(SEARCH("*80",H3)))</formula>
    </cfRule>
    <cfRule type="containsText" dxfId="116" priority="34" operator="containsText" text="60-79">
      <formula>NOT(ISERROR(SEARCH("60-79",H3)))</formula>
    </cfRule>
    <cfRule type="containsText" dxfId="115" priority="35" operator="containsText" text="&lt;60">
      <formula>NOT(ISERROR(SEARCH("&lt;60",H3)))</formula>
    </cfRule>
  </conditionalFormatting>
  <conditionalFormatting sqref="I111:K135 H111:H139">
    <cfRule type="containsText" dxfId="114" priority="9" operator="containsText" text="80">
      <formula>NOT(ISERROR(SEARCH("80",H111)))</formula>
    </cfRule>
    <cfRule type="containsText" dxfId="113" priority="10" operator="containsText" text="60-79">
      <formula>NOT(ISERROR(SEARCH("60-79",H111)))</formula>
    </cfRule>
    <cfRule type="containsText" dxfId="112" priority="11" operator="containsText" text="&lt;60">
      <formula>NOT(ISERROR(SEARCH("&lt;60",H111)))</formula>
    </cfRule>
  </conditionalFormatting>
  <conditionalFormatting sqref="L3:Q3">
    <cfRule type="containsText" dxfId="111" priority="15" operator="containsText" text="*80">
      <formula>NOT(ISERROR(SEARCH("*80",L3)))</formula>
    </cfRule>
    <cfRule type="containsText" dxfId="110" priority="16" operator="containsText" text="60-79">
      <formula>NOT(ISERROR(SEARCH("60-79",L3)))</formula>
    </cfRule>
    <cfRule type="containsText" dxfId="109" priority="17" operator="containsText" text="&lt;60">
      <formula>NOT(ISERROR(SEARCH("&lt;60",L3)))</formula>
    </cfRule>
  </conditionalFormatting>
  <dataValidations count="2">
    <dataValidation allowBlank="1" showInputMessage="1" showErrorMessage="1" errorTitle="Error in entry" error="Please use list items only." sqref="BL37:BV58 BJ35:BT35 BJ28:BT31 BV28:CE31 AK3:AT30 AU113:BE137" xr:uid="{07C42461-2052-4EBD-A735-6FF2687A271F}"/>
    <dataValidation type="list" allowBlank="1" showInputMessage="1" showErrorMessage="1" errorTitle="Error in entry" error="Please use list items only." sqref="Y3:AH27 H3:R27" xr:uid="{91194261-B1D8-4F48-BE92-F1C063100468}">
      <formula1>ValidDepts</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108" max="12" man="1"/>
  </rowBreak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71708-C77D-4993-905A-E68D37D4244E}">
  <sheetPr>
    <pageSetUpPr fitToPage="1"/>
  </sheetPr>
  <dimension ref="A1:CN173"/>
  <sheetViews>
    <sheetView showGridLines="0" topLeftCell="A21" zoomScaleNormal="100" zoomScaleSheetLayoutView="80" zoomScalePageLayoutView="25" workbookViewId="0">
      <selection activeCell="E72" sqref="E72"/>
    </sheetView>
  </sheetViews>
  <sheetFormatPr defaultColWidth="8.7109375" defaultRowHeight="13.9" zeroHeight="1"/>
  <cols>
    <col min="1" max="1" width="2.7109375" style="1" customWidth="1"/>
    <col min="2" max="6" width="10.7109375" style="1" customWidth="1"/>
    <col min="7" max="7" width="20.42578125" style="1" customWidth="1"/>
    <col min="8" max="13" width="10.7109375" style="8" customWidth="1"/>
    <col min="14" max="16" width="10.7109375" style="8" hidden="1" customWidth="1"/>
    <col min="17" max="23" width="10.7109375" style="1" hidden="1" customWidth="1"/>
    <col min="24" max="24" width="2.7109375" style="1" customWidth="1"/>
    <col min="25" max="26" width="10.7109375" style="1" customWidth="1"/>
    <col min="27" max="27" width="10.7109375" style="8" customWidth="1"/>
    <col min="28" max="28" width="10.7109375" style="1" customWidth="1"/>
    <col min="29" max="29" width="11.7109375" style="1" customWidth="1"/>
    <col min="30" max="34" width="10.7109375" style="8" hidden="1" customWidth="1"/>
    <col min="35" max="35" width="2.7109375" style="8" customWidth="1"/>
    <col min="36" max="36" width="5.42578125" style="8" customWidth="1"/>
    <col min="37" max="37" width="12.28515625" style="1" hidden="1" customWidth="1"/>
    <col min="38" max="38" width="9.28515625" style="1" hidden="1" customWidth="1"/>
    <col min="39" max="39" width="15.28515625" style="1" hidden="1" customWidth="1"/>
    <col min="40" max="40" width="10" style="1" hidden="1" customWidth="1"/>
    <col min="41" max="41" width="13.42578125" style="1" hidden="1" customWidth="1"/>
    <col min="42" max="42" width="15.7109375" style="1" hidden="1" customWidth="1"/>
    <col min="43" max="43" width="13.7109375" style="1" hidden="1" customWidth="1"/>
    <col min="44" max="44" width="12.7109375" style="1" hidden="1" customWidth="1"/>
    <col min="45" max="49" width="8.7109375" style="1" hidden="1" customWidth="1"/>
    <col min="50" max="50" width="16.7109375" style="1" hidden="1" customWidth="1"/>
    <col min="51" max="51" width="8.7109375" style="1" hidden="1" customWidth="1"/>
    <col min="52" max="53" width="11.7109375" style="1" hidden="1" customWidth="1"/>
    <col min="54" max="63" width="8.7109375" style="1" hidden="1" customWidth="1"/>
    <col min="64" max="64" width="13" style="8" hidden="1" customWidth="1"/>
    <col min="65" max="65" width="11.28515625" style="8" hidden="1" customWidth="1"/>
    <col min="66" max="68" width="8.7109375" style="8" hidden="1" customWidth="1"/>
    <col min="69" max="71" width="13" style="8" hidden="1" customWidth="1"/>
    <col min="72" max="72" width="11.7109375" style="8" hidden="1" customWidth="1"/>
    <col min="73" max="73" width="7.42578125" style="8" hidden="1" customWidth="1"/>
    <col min="74" max="74" width="13.28515625" style="8" hidden="1" customWidth="1"/>
    <col min="75" max="82" width="7.42578125" style="8" hidden="1" customWidth="1"/>
    <col min="83" max="84" width="6.7109375" style="8" hidden="1" customWidth="1"/>
    <col min="85" max="85" width="8.7109375" style="1" hidden="1" customWidth="1"/>
    <col min="86" max="86" width="11.28515625" style="8" hidden="1" customWidth="1"/>
    <col min="87" max="87" width="8.7109375" style="1" hidden="1" customWidth="1"/>
    <col min="88" max="88" width="8.7109375" style="8" hidden="1" customWidth="1"/>
    <col min="89" max="89" width="8.7109375" style="1" hidden="1" customWidth="1"/>
    <col min="90" max="90" width="8.7109375" style="8" hidden="1" customWidth="1"/>
    <col min="91" max="91" width="8.7109375" style="1" hidden="1" customWidth="1"/>
    <col min="92" max="92" width="8.7109375" style="8" hidden="1" customWidth="1"/>
    <col min="93" max="16383" width="0" style="1" hidden="1" customWidth="1"/>
    <col min="16384" max="16384" width="0.28515625" style="1" customWidth="1"/>
  </cols>
  <sheetData>
    <row r="1" spans="2:92" ht="7.15" customHeight="1">
      <c r="H1" s="2"/>
      <c r="I1" s="3"/>
      <c r="J1" s="3"/>
      <c r="K1" s="3"/>
      <c r="L1" s="3"/>
      <c r="M1" s="4"/>
      <c r="N1" s="4"/>
      <c r="O1" s="4"/>
      <c r="P1" s="4"/>
      <c r="AA1" s="3"/>
      <c r="AD1" s="3"/>
      <c r="AE1" s="3"/>
      <c r="AF1" s="3"/>
      <c r="AG1" s="3"/>
      <c r="AH1" s="3"/>
      <c r="AI1" s="3"/>
      <c r="AJ1" s="3"/>
      <c r="AW1" s="5" t="s">
        <v>38</v>
      </c>
      <c r="AX1" s="5"/>
      <c r="BE1" s="1" t="s">
        <v>39</v>
      </c>
      <c r="BJ1" s="5" t="s">
        <v>40</v>
      </c>
      <c r="BK1" s="5"/>
      <c r="BL1" s="6"/>
      <c r="BM1" s="7"/>
      <c r="BN1" s="3"/>
      <c r="BO1" s="3"/>
      <c r="BP1" s="3"/>
      <c r="BT1" s="4"/>
      <c r="BU1" s="4"/>
      <c r="BV1" s="9" t="s">
        <v>41</v>
      </c>
      <c r="BW1" s="10"/>
      <c r="BX1" s="10"/>
      <c r="BY1" s="10"/>
      <c r="BZ1" s="11"/>
      <c r="CH1" s="3"/>
      <c r="CJ1" s="3"/>
      <c r="CL1" s="3"/>
      <c r="CN1" s="3"/>
    </row>
    <row r="2" spans="2:92" ht="41.65" customHeight="1">
      <c r="B2" s="12" t="s">
        <v>42</v>
      </c>
      <c r="C2" s="266" t="s">
        <v>43</v>
      </c>
      <c r="D2" s="267"/>
      <c r="E2" s="266" t="s">
        <v>44</v>
      </c>
      <c r="F2" s="268"/>
      <c r="G2" s="267"/>
      <c r="H2" s="152" t="s">
        <v>45</v>
      </c>
      <c r="I2" s="145" t="s">
        <v>46</v>
      </c>
      <c r="J2" s="147" t="s">
        <v>47</v>
      </c>
      <c r="K2" s="153" t="s">
        <v>48</v>
      </c>
      <c r="L2" s="148" t="s">
        <v>49</v>
      </c>
      <c r="M2" s="13" t="s">
        <v>50</v>
      </c>
      <c r="N2" s="13" t="s">
        <v>51</v>
      </c>
      <c r="O2" s="13" t="s">
        <v>52</v>
      </c>
      <c r="P2" s="13" t="s">
        <v>53</v>
      </c>
      <c r="Q2" s="13" t="s">
        <v>54</v>
      </c>
      <c r="R2" s="14" t="s">
        <v>55</v>
      </c>
      <c r="Y2" s="146" t="s">
        <v>56</v>
      </c>
      <c r="Z2" s="150" t="s">
        <v>57</v>
      </c>
      <c r="AA2" s="154" t="s">
        <v>58</v>
      </c>
      <c r="AB2" s="149" t="s">
        <v>59</v>
      </c>
      <c r="AC2" s="151" t="s">
        <v>60</v>
      </c>
      <c r="AD2" s="15" t="s">
        <v>61</v>
      </c>
      <c r="AE2" s="15" t="s">
        <v>62</v>
      </c>
      <c r="AF2" s="15" t="s">
        <v>63</v>
      </c>
      <c r="AG2" s="15" t="s">
        <v>64</v>
      </c>
      <c r="AH2" s="15" t="s">
        <v>65</v>
      </c>
      <c r="AK2" s="16" t="s">
        <v>66</v>
      </c>
      <c r="AL2" s="16" t="s">
        <v>67</v>
      </c>
      <c r="AM2" s="16" t="s">
        <v>68</v>
      </c>
      <c r="AN2" s="16" t="s">
        <v>69</v>
      </c>
      <c r="AO2" s="16" t="s">
        <v>70</v>
      </c>
      <c r="AP2" s="16" t="s">
        <v>71</v>
      </c>
      <c r="AQ2" s="16" t="s">
        <v>72</v>
      </c>
      <c r="AR2" s="16" t="s">
        <v>73</v>
      </c>
      <c r="AS2" s="16" t="s">
        <v>74</v>
      </c>
      <c r="AT2" s="16" t="s">
        <v>75</v>
      </c>
      <c r="AW2" s="17" t="s">
        <v>76</v>
      </c>
      <c r="AX2" s="17" t="s">
        <v>77</v>
      </c>
      <c r="AY2" s="17" t="s">
        <v>78</v>
      </c>
      <c r="AZ2" s="17" t="s">
        <v>79</v>
      </c>
      <c r="BA2" s="17" t="s">
        <v>80</v>
      </c>
      <c r="BB2" s="17" t="s">
        <v>81</v>
      </c>
      <c r="BC2" s="17" t="s">
        <v>82</v>
      </c>
      <c r="BE2" s="1" t="s">
        <v>83</v>
      </c>
      <c r="BF2" s="1" t="s">
        <v>84</v>
      </c>
      <c r="BJ2" s="18" t="s">
        <v>85</v>
      </c>
      <c r="BK2" s="18" t="s">
        <v>86</v>
      </c>
      <c r="BL2" s="18" t="s">
        <v>87</v>
      </c>
      <c r="BM2" s="18" t="s">
        <v>88</v>
      </c>
      <c r="BN2" s="18" t="s">
        <v>89</v>
      </c>
      <c r="BO2" s="18" t="s">
        <v>90</v>
      </c>
      <c r="BP2" s="18" t="s">
        <v>91</v>
      </c>
      <c r="BQ2" s="18" t="s">
        <v>92</v>
      </c>
      <c r="BR2" s="18" t="s">
        <v>93</v>
      </c>
      <c r="BS2" s="18" t="s">
        <v>94</v>
      </c>
      <c r="BT2" s="18" t="s">
        <v>95</v>
      </c>
      <c r="BV2" s="19" t="s">
        <v>96</v>
      </c>
      <c r="BW2" s="19" t="s">
        <v>97</v>
      </c>
      <c r="BX2" s="19" t="s">
        <v>98</v>
      </c>
      <c r="BY2" s="19" t="s">
        <v>99</v>
      </c>
      <c r="BZ2" s="19" t="s">
        <v>100</v>
      </c>
      <c r="CA2" s="19" t="s">
        <v>101</v>
      </c>
      <c r="CB2" s="19" t="s">
        <v>102</v>
      </c>
      <c r="CC2" s="19" t="s">
        <v>103</v>
      </c>
      <c r="CD2" s="19" t="s">
        <v>104</v>
      </c>
      <c r="CE2" s="19" t="s">
        <v>105</v>
      </c>
    </row>
    <row r="3" spans="2:92" ht="13.5" customHeight="1">
      <c r="B3" s="351">
        <v>1</v>
      </c>
      <c r="C3" s="354" t="s">
        <v>106</v>
      </c>
      <c r="D3" s="355"/>
      <c r="E3" s="204" t="s">
        <v>107</v>
      </c>
      <c r="F3" s="205"/>
      <c r="G3" s="206"/>
      <c r="H3" s="25" t="s">
        <v>109</v>
      </c>
      <c r="I3" s="25" t="s">
        <v>109</v>
      </c>
      <c r="J3" s="25" t="s">
        <v>109</v>
      </c>
      <c r="K3" s="25" t="s">
        <v>109</v>
      </c>
      <c r="L3" s="24" t="s">
        <v>109</v>
      </c>
      <c r="M3" s="24" t="s">
        <v>109</v>
      </c>
      <c r="N3" s="24" t="s">
        <v>109</v>
      </c>
      <c r="O3" s="24" t="s">
        <v>109</v>
      </c>
      <c r="P3" s="24" t="s">
        <v>109</v>
      </c>
      <c r="Q3" s="24" t="s">
        <v>109</v>
      </c>
      <c r="R3" s="26" t="s">
        <v>109</v>
      </c>
      <c r="Y3" s="25" t="s">
        <v>109</v>
      </c>
      <c r="Z3" s="25" t="s">
        <v>109</v>
      </c>
      <c r="AA3" s="25" t="s">
        <v>109</v>
      </c>
      <c r="AB3" s="25" t="s">
        <v>109</v>
      </c>
      <c r="AC3" s="164" t="s">
        <v>109</v>
      </c>
      <c r="AD3" s="23" t="s">
        <v>109</v>
      </c>
      <c r="AE3" s="23" t="s">
        <v>109</v>
      </c>
      <c r="AF3" s="23" t="s">
        <v>109</v>
      </c>
      <c r="AG3" s="23" t="s">
        <v>109</v>
      </c>
      <c r="AH3" s="23" t="s">
        <v>109</v>
      </c>
      <c r="AK3" s="27" t="str">
        <f t="shared" ref="AK3:AT25" si="0">IFERROR(IF(I3="---","",IF(Y3="---","No Target Set",IF(BV3=BK3,"On Target",IF(BV3&gt;BK3,"Behind",IF(BV3&lt;BK3,"Ahead"))))),"")</f>
        <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111</v>
      </c>
      <c r="AX3" s="30" t="str">
        <f t="shared" ref="AX3:AX27" si="1">_xlfn.IFNA(LOOKUP(2,1/(H3:R3&lt;&gt;"---"),H3:R3),"---")</f>
        <v>---</v>
      </c>
      <c r="AY3" s="50" t="e">
        <f>VALUE(IF(AX3="---","",VLOOKUP(AX3,List1678345679102[],2,FALSE)))</f>
        <v>#VALUE!</v>
      </c>
      <c r="AZ3" s="1" t="str">
        <f t="shared" ref="AZ3:AZ27" si="2">_xlfn.IFNA(LOOKUP(2,1/(H3:Q3&lt;&gt;"---"),X3:AF3),"---")</f>
        <v>---</v>
      </c>
      <c r="BA3" s="1" t="e">
        <f>VALUE(IF(AZ3="---","",VLOOKUP(AZ3,List1678345679102[],2,FALSE)))</f>
        <v>#VALUE!</v>
      </c>
      <c r="BB3" s="1" t="str">
        <f t="shared" ref="BB3:BB27" si="3">_xlfn.IFNA(LOOKUP(2,1/(AK3:AT3&lt;&gt;""),AK3:AT3),"---")</f>
        <v>---</v>
      </c>
      <c r="BC3" s="1" t="str">
        <f t="shared" ref="BC3:BC27" si="4">_xlfn.IFNA(LOOKUP(2,1/(H3:R3&lt;&gt;"---"),H$2:R$2),"---")</f>
        <v>---</v>
      </c>
      <c r="BE3" s="31" t="s">
        <v>109</v>
      </c>
      <c r="BI3" s="29" t="s">
        <v>111</v>
      </c>
      <c r="BJ3" s="161" t="str">
        <f>IF(H3="---","",VLOOKUP(H3,List1678345679102[],2,FALSE))</f>
        <v/>
      </c>
      <c r="BK3" s="161" t="str">
        <f>IF(I3="---","",VLOOKUP(I3,List1678345679102[],2,FALSE))</f>
        <v/>
      </c>
      <c r="BL3" s="161" t="str">
        <f>IF(J3="---","",VLOOKUP(J3,List1678345679102[],2,FALSE))</f>
        <v/>
      </c>
      <c r="BM3" s="161" t="str">
        <f>IF(K3="---","",VLOOKUP(K3,List1678345679102[],2,FALSE))</f>
        <v/>
      </c>
      <c r="BN3" s="161" t="str">
        <f>IF(L3="---","",VLOOKUP(L3,List1678345679102[],2,FALSE))</f>
        <v/>
      </c>
      <c r="BO3" s="161" t="str">
        <f>IF(M3="---","",VLOOKUP(M3,List1678345679102[],2,FALSE))</f>
        <v/>
      </c>
      <c r="BP3" s="161" t="str">
        <f>IF(N3="---","",VLOOKUP(N3,List1678345679102[],2,FALSE))</f>
        <v/>
      </c>
      <c r="BQ3" s="161" t="str">
        <f>IF(O3="---","",VLOOKUP(O3,List1678345679102[],2,FALSE))</f>
        <v/>
      </c>
      <c r="BR3" s="161" t="str">
        <f>IF(P3="---","",VLOOKUP(P3,List1678345679102[],2,FALSE))</f>
        <v/>
      </c>
      <c r="BS3" s="161" t="str">
        <f>IF(Q3="---","",VLOOKUP(Q3,List1678345679102[],2,FALSE))</f>
        <v/>
      </c>
      <c r="BT3" s="161" t="str">
        <f>IF(R3="---","",VLOOKUP(R3,List1678345679102[],2,FALSE))</f>
        <v/>
      </c>
      <c r="BU3" s="29" t="s">
        <v>111</v>
      </c>
      <c r="BV3" s="161" t="str">
        <f>IF(Y3="---","",VLOOKUP(Y3,List1678345679102[],2,FALSE))</f>
        <v/>
      </c>
      <c r="BW3" s="161" t="str">
        <f>IF(Z3="---","",VLOOKUP(Z3,List1678345679102[],2,FALSE))</f>
        <v/>
      </c>
      <c r="BX3" s="161" t="str">
        <f>IF(AA3="---","",VLOOKUP(AA3,List1678345679102[],2,FALSE))</f>
        <v/>
      </c>
      <c r="BY3" s="161" t="str">
        <f>IF(AB3="---","",VLOOKUP(AB3,List1678345679102[],2,FALSE))</f>
        <v/>
      </c>
      <c r="BZ3" s="161" t="str">
        <f>IF(AC3="---","",VLOOKUP(AC3,List1678345679102[],2,FALSE))</f>
        <v/>
      </c>
      <c r="CA3" s="161" t="str">
        <f>IF(AD3="---","",VLOOKUP(AD3,List1678345679102[],2,FALSE))</f>
        <v/>
      </c>
      <c r="CB3" s="161" t="str">
        <f>IF(AE3="---","",VLOOKUP(AE3,List1678345679102[],2,FALSE))</f>
        <v/>
      </c>
      <c r="CC3" s="161" t="str">
        <f>IF(AF3="---","",VLOOKUP(AF3,List1678345679102[],2,FALSE))</f>
        <v/>
      </c>
      <c r="CD3" s="161" t="str">
        <f>IF(AG3="---","",VLOOKUP(AG3,List1678345679102[],2,FALSE))</f>
        <v/>
      </c>
      <c r="CE3" s="161" t="str">
        <f>IF(AH3="---","",VLOOKUP(AH3,List1678345679102[],2,FALSE))</f>
        <v/>
      </c>
    </row>
    <row r="4" spans="2:92" ht="13.5" customHeight="1">
      <c r="B4" s="352"/>
      <c r="C4" s="354"/>
      <c r="D4" s="355"/>
      <c r="E4" s="204" t="s">
        <v>112</v>
      </c>
      <c r="F4" s="205"/>
      <c r="G4" s="206"/>
      <c r="H4" s="25" t="s">
        <v>109</v>
      </c>
      <c r="I4" s="25" t="s">
        <v>109</v>
      </c>
      <c r="J4" s="25" t="s">
        <v>109</v>
      </c>
      <c r="K4" s="25" t="s">
        <v>109</v>
      </c>
      <c r="L4" s="25" t="s">
        <v>109</v>
      </c>
      <c r="M4" s="25" t="s">
        <v>109</v>
      </c>
      <c r="N4" s="25" t="s">
        <v>109</v>
      </c>
      <c r="O4" s="25" t="s">
        <v>109</v>
      </c>
      <c r="P4" s="25" t="s">
        <v>109</v>
      </c>
      <c r="Q4" s="25" t="s">
        <v>109</v>
      </c>
      <c r="R4" s="32" t="s">
        <v>109</v>
      </c>
      <c r="Y4" s="25" t="s">
        <v>109</v>
      </c>
      <c r="Z4" s="25" t="s">
        <v>109</v>
      </c>
      <c r="AA4" s="25" t="s">
        <v>109</v>
      </c>
      <c r="AB4" s="25" t="s">
        <v>109</v>
      </c>
      <c r="AC4" s="32" t="s">
        <v>109</v>
      </c>
      <c r="AD4" s="23" t="s">
        <v>109</v>
      </c>
      <c r="AE4" s="23" t="s">
        <v>109</v>
      </c>
      <c r="AF4" s="23" t="s">
        <v>109</v>
      </c>
      <c r="AG4" s="23" t="s">
        <v>109</v>
      </c>
      <c r="AH4" s="23" t="s">
        <v>109</v>
      </c>
      <c r="AK4" s="27" t="str">
        <f t="shared" si="0"/>
        <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113</v>
      </c>
      <c r="AX4" s="30" t="str">
        <f t="shared" si="1"/>
        <v>---</v>
      </c>
      <c r="AY4" s="50" t="e">
        <f>VALUE(IF(AX4="---","",VLOOKUP(AX4,List1678345679102[],2,FALSE)))</f>
        <v>#VALUE!</v>
      </c>
      <c r="AZ4" s="1" t="str">
        <f t="shared" si="2"/>
        <v>---</v>
      </c>
      <c r="BA4" s="1" t="e">
        <f>VALUE(IF(AZ4="---","",VLOOKUP(AZ4,List1678345679102[],2,FALSE)))</f>
        <v>#VALUE!</v>
      </c>
      <c r="BB4" s="1" t="str">
        <f t="shared" si="3"/>
        <v>---</v>
      </c>
      <c r="BC4" s="1" t="str">
        <f t="shared" si="4"/>
        <v>---</v>
      </c>
      <c r="BE4" s="33" t="s">
        <v>110</v>
      </c>
      <c r="BF4" s="1">
        <v>1</v>
      </c>
      <c r="BI4" s="29" t="s">
        <v>113</v>
      </c>
      <c r="BJ4" s="161" t="str">
        <f>IF(H4="---","",VLOOKUP(H4,List1678345679102[],2,FALSE))</f>
        <v/>
      </c>
      <c r="BK4" s="161" t="str">
        <f>IF(I4="---","",VLOOKUP(I4,List1678345679102[],2,FALSE))</f>
        <v/>
      </c>
      <c r="BL4" s="161" t="str">
        <f>IF(J4="---","",VLOOKUP(J4,List1678345679102[],2,FALSE))</f>
        <v/>
      </c>
      <c r="BM4" s="161" t="str">
        <f>IF(K4="---","",VLOOKUP(K4,List1678345679102[],2,FALSE))</f>
        <v/>
      </c>
      <c r="BN4" s="161" t="str">
        <f>IF(L4="---","",VLOOKUP(L4,List1678345679102[],2,FALSE))</f>
        <v/>
      </c>
      <c r="BO4" s="161" t="str">
        <f>IF(M4="---","",VLOOKUP(M4,List1678345679102[],2,FALSE))</f>
        <v/>
      </c>
      <c r="BP4" s="161" t="str">
        <f>IF(N4="---","",VLOOKUP(N4,List1678345679102[],2,FALSE))</f>
        <v/>
      </c>
      <c r="BQ4" s="161" t="str">
        <f>IF(O4="---","",VLOOKUP(O4,List1678345679102[],2,FALSE))</f>
        <v/>
      </c>
      <c r="BR4" s="161" t="str">
        <f>IF(P4="---","",VLOOKUP(P4,List1678345679102[],2,FALSE))</f>
        <v/>
      </c>
      <c r="BS4" s="161" t="str">
        <f>IF(Q4="---","",VLOOKUP(Q4,List1678345679102[],2,FALSE))</f>
        <v/>
      </c>
      <c r="BT4" s="161" t="str">
        <f>IF(R4="---","",VLOOKUP(R4,List1678345679102[],2,FALSE))</f>
        <v/>
      </c>
      <c r="BU4" s="29" t="s">
        <v>113</v>
      </c>
      <c r="BV4" s="161" t="str">
        <f>IF(Y4="---","",VLOOKUP(Y4,List1678345679102[],2,FALSE))</f>
        <v/>
      </c>
      <c r="BW4" s="161" t="str">
        <f>IF(Z4="---","",VLOOKUP(Z4,List1678345679102[],2,FALSE))</f>
        <v/>
      </c>
      <c r="BX4" s="161" t="str">
        <f>IF(AA4="---","",VLOOKUP(AA4,List1678345679102[],2,FALSE))</f>
        <v/>
      </c>
      <c r="BY4" s="161" t="str">
        <f>IF(AB4="---","",VLOOKUP(AB4,List1678345679102[],2,FALSE))</f>
        <v/>
      </c>
      <c r="BZ4" s="161" t="str">
        <f>IF(AC4="---","",VLOOKUP(AC4,List1678345679102[],2,FALSE))</f>
        <v/>
      </c>
      <c r="CA4" s="161" t="str">
        <f>IF(AD4="---","",VLOOKUP(AD4,List1678345679102[],2,FALSE))</f>
        <v/>
      </c>
      <c r="CB4" s="161" t="str">
        <f>IF(AE4="---","",VLOOKUP(AE4,List1678345679102[],2,FALSE))</f>
        <v/>
      </c>
      <c r="CC4" s="161" t="str">
        <f>IF(AF4="---","",VLOOKUP(AF4,List1678345679102[],2,FALSE))</f>
        <v/>
      </c>
      <c r="CD4" s="161" t="str">
        <f>IF(AG4="---","",VLOOKUP(AG4,List1678345679102[],2,FALSE))</f>
        <v/>
      </c>
      <c r="CE4" s="161" t="str">
        <f>IF(AH4="---","",VLOOKUP(AH4,List1678345679102[],2,FALSE))</f>
        <v/>
      </c>
    </row>
    <row r="5" spans="2:92" ht="13.5" customHeight="1">
      <c r="B5" s="352"/>
      <c r="C5" s="354" t="s">
        <v>114</v>
      </c>
      <c r="D5" s="355"/>
      <c r="E5" s="204" t="s">
        <v>115</v>
      </c>
      <c r="F5" s="205"/>
      <c r="G5" s="206"/>
      <c r="H5" s="25" t="s">
        <v>109</v>
      </c>
      <c r="I5" s="25" t="s">
        <v>109</v>
      </c>
      <c r="J5" s="25" t="s">
        <v>109</v>
      </c>
      <c r="K5" s="25" t="s">
        <v>109</v>
      </c>
      <c r="L5" s="25" t="s">
        <v>109</v>
      </c>
      <c r="M5" s="25" t="s">
        <v>109</v>
      </c>
      <c r="N5" s="25" t="s">
        <v>109</v>
      </c>
      <c r="O5" s="25" t="s">
        <v>109</v>
      </c>
      <c r="P5" s="25" t="s">
        <v>109</v>
      </c>
      <c r="Q5" s="25" t="s">
        <v>109</v>
      </c>
      <c r="R5" s="32" t="s">
        <v>109</v>
      </c>
      <c r="Y5" s="25" t="s">
        <v>109</v>
      </c>
      <c r="Z5" s="25" t="s">
        <v>109</v>
      </c>
      <c r="AA5" s="25" t="s">
        <v>109</v>
      </c>
      <c r="AB5" s="25" t="s">
        <v>109</v>
      </c>
      <c r="AC5" s="32" t="s">
        <v>109</v>
      </c>
      <c r="AD5" s="23" t="s">
        <v>109</v>
      </c>
      <c r="AE5" s="23" t="s">
        <v>109</v>
      </c>
      <c r="AF5" s="23" t="s">
        <v>109</v>
      </c>
      <c r="AG5" s="23" t="s">
        <v>109</v>
      </c>
      <c r="AH5" s="23" t="s">
        <v>109</v>
      </c>
      <c r="AK5" s="27" t="str">
        <f t="shared" si="0"/>
        <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117</v>
      </c>
      <c r="AX5" s="30" t="str">
        <f t="shared" si="1"/>
        <v>---</v>
      </c>
      <c r="AY5" s="50" t="e">
        <f>VALUE(IF(AX5="---","",VLOOKUP(AX5,List1678345679102[],2,FALSE)))</f>
        <v>#VALUE!</v>
      </c>
      <c r="AZ5" s="1" t="str">
        <f t="shared" si="2"/>
        <v>---</v>
      </c>
      <c r="BA5" s="1" t="e">
        <f>VALUE(IF(AZ5="---","",VLOOKUP(AZ5,List1678345679102[],2,FALSE)))</f>
        <v>#VALUE!</v>
      </c>
      <c r="BB5" s="1" t="str">
        <f t="shared" si="3"/>
        <v>---</v>
      </c>
      <c r="BC5" s="1" t="str">
        <f t="shared" si="4"/>
        <v>---</v>
      </c>
      <c r="BE5" s="34" t="s">
        <v>108</v>
      </c>
      <c r="BF5" s="1">
        <v>0.5</v>
      </c>
      <c r="BI5" s="29" t="s">
        <v>117</v>
      </c>
      <c r="BJ5" s="161" t="str">
        <f>IF(H5="---","",VLOOKUP(H5,List1678345679102[],2,FALSE))</f>
        <v/>
      </c>
      <c r="BK5" s="161" t="str">
        <f>IF(I5="---","",VLOOKUP(I5,List1678345679102[],2,FALSE))</f>
        <v/>
      </c>
      <c r="BL5" s="161" t="str">
        <f>IF(J5="---","",VLOOKUP(J5,List1678345679102[],2,FALSE))</f>
        <v/>
      </c>
      <c r="BM5" s="161" t="str">
        <f>IF(K5="---","",VLOOKUP(K5,List1678345679102[],2,FALSE))</f>
        <v/>
      </c>
      <c r="BN5" s="161" t="str">
        <f>IF(L5="---","",VLOOKUP(L5,List1678345679102[],2,FALSE))</f>
        <v/>
      </c>
      <c r="BO5" s="161" t="str">
        <f>IF(M5="---","",VLOOKUP(M5,List1678345679102[],2,FALSE))</f>
        <v/>
      </c>
      <c r="BP5" s="161" t="str">
        <f>IF(N5="---","",VLOOKUP(N5,List1678345679102[],2,FALSE))</f>
        <v/>
      </c>
      <c r="BQ5" s="161" t="str">
        <f>IF(O5="---","",VLOOKUP(O5,List1678345679102[],2,FALSE))</f>
        <v/>
      </c>
      <c r="BR5" s="161" t="str">
        <f>IF(P5="---","",VLOOKUP(P5,List1678345679102[],2,FALSE))</f>
        <v/>
      </c>
      <c r="BS5" s="161" t="str">
        <f>IF(Q5="---","",VLOOKUP(Q5,List1678345679102[],2,FALSE))</f>
        <v/>
      </c>
      <c r="BT5" s="161" t="str">
        <f>IF(R5="---","",VLOOKUP(R5,List1678345679102[],2,FALSE))</f>
        <v/>
      </c>
      <c r="BU5" s="29" t="s">
        <v>117</v>
      </c>
      <c r="BV5" s="161" t="str">
        <f>IF(Y5="---","",VLOOKUP(Y5,List1678345679102[],2,FALSE))</f>
        <v/>
      </c>
      <c r="BW5" s="161" t="str">
        <f>IF(Z5="---","",VLOOKUP(Z5,List1678345679102[],2,FALSE))</f>
        <v/>
      </c>
      <c r="BX5" s="161" t="str">
        <f>IF(AA5="---","",VLOOKUP(AA5,List1678345679102[],2,FALSE))</f>
        <v/>
      </c>
      <c r="BY5" s="161" t="str">
        <f>IF(AB5="---","",VLOOKUP(AB5,List1678345679102[],2,FALSE))</f>
        <v/>
      </c>
      <c r="BZ5" s="161" t="str">
        <f>IF(AC5="---","",VLOOKUP(AC5,List1678345679102[],2,FALSE))</f>
        <v/>
      </c>
      <c r="CA5" s="161" t="str">
        <f>IF(AD5="---","",VLOOKUP(AD5,List1678345679102[],2,FALSE))</f>
        <v/>
      </c>
      <c r="CB5" s="161" t="str">
        <f>IF(AE5="---","",VLOOKUP(AE5,List1678345679102[],2,FALSE))</f>
        <v/>
      </c>
      <c r="CC5" s="161" t="str">
        <f>IF(AF5="---","",VLOOKUP(AF5,List1678345679102[],2,FALSE))</f>
        <v/>
      </c>
      <c r="CD5" s="161" t="str">
        <f>IF(AG5="---","",VLOOKUP(AG5,List1678345679102[],2,FALSE))</f>
        <v/>
      </c>
      <c r="CE5" s="161" t="str">
        <f>IF(AH5="---","",VLOOKUP(AH5,List1678345679102[],2,FALSE))</f>
        <v/>
      </c>
    </row>
    <row r="6" spans="2:92" ht="13.5" customHeight="1">
      <c r="B6" s="352"/>
      <c r="C6" s="354"/>
      <c r="D6" s="355"/>
      <c r="E6" s="204" t="s">
        <v>118</v>
      </c>
      <c r="F6" s="205"/>
      <c r="G6" s="206"/>
      <c r="H6" s="25" t="s">
        <v>109</v>
      </c>
      <c r="I6" s="25" t="s">
        <v>109</v>
      </c>
      <c r="J6" s="25" t="s">
        <v>109</v>
      </c>
      <c r="K6" s="25" t="s">
        <v>109</v>
      </c>
      <c r="L6" s="25" t="s">
        <v>109</v>
      </c>
      <c r="M6" s="25" t="s">
        <v>109</v>
      </c>
      <c r="N6" s="25" t="s">
        <v>109</v>
      </c>
      <c r="O6" s="25" t="s">
        <v>109</v>
      </c>
      <c r="P6" s="25" t="s">
        <v>109</v>
      </c>
      <c r="Q6" s="25" t="s">
        <v>109</v>
      </c>
      <c r="R6" s="32" t="s">
        <v>109</v>
      </c>
      <c r="Y6" s="25" t="s">
        <v>109</v>
      </c>
      <c r="Z6" s="25" t="s">
        <v>109</v>
      </c>
      <c r="AA6" s="25" t="s">
        <v>109</v>
      </c>
      <c r="AB6" s="25" t="s">
        <v>109</v>
      </c>
      <c r="AC6" s="32" t="s">
        <v>109</v>
      </c>
      <c r="AD6" s="23" t="s">
        <v>109</v>
      </c>
      <c r="AE6" s="23" t="s">
        <v>109</v>
      </c>
      <c r="AF6" s="23" t="s">
        <v>109</v>
      </c>
      <c r="AG6" s="23" t="s">
        <v>109</v>
      </c>
      <c r="AH6" s="23" t="s">
        <v>109</v>
      </c>
      <c r="AK6" s="27" t="str">
        <f t="shared" si="0"/>
        <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119</v>
      </c>
      <c r="AX6" s="30" t="str">
        <f t="shared" si="1"/>
        <v>---</v>
      </c>
      <c r="AY6" s="50" t="e">
        <f>VALUE(IF(AX6="---","",VLOOKUP(AX6,List1678345679102[],2,FALSE)))</f>
        <v>#VALUE!</v>
      </c>
      <c r="AZ6" s="1" t="str">
        <f t="shared" si="2"/>
        <v>---</v>
      </c>
      <c r="BA6" s="1" t="e">
        <f>VALUE(IF(AZ6="---","",VLOOKUP(AZ6,List1678345679102[],2,FALSE)))</f>
        <v>#VALUE!</v>
      </c>
      <c r="BB6" s="1" t="str">
        <f t="shared" si="3"/>
        <v>---</v>
      </c>
      <c r="BC6" s="1" t="str">
        <f t="shared" si="4"/>
        <v>---</v>
      </c>
      <c r="BE6" s="35" t="s">
        <v>116</v>
      </c>
      <c r="BF6" s="1">
        <v>0</v>
      </c>
      <c r="BI6" s="29" t="s">
        <v>119</v>
      </c>
      <c r="BJ6" s="161" t="str">
        <f>IF(H6="---","",VLOOKUP(H6,List1678345679102[],2,FALSE))</f>
        <v/>
      </c>
      <c r="BK6" s="161" t="str">
        <f>IF(I6="---","",VLOOKUP(I6,List1678345679102[],2,FALSE))</f>
        <v/>
      </c>
      <c r="BL6" s="161" t="str">
        <f>IF(J6="---","",VLOOKUP(J6,List1678345679102[],2,FALSE))</f>
        <v/>
      </c>
      <c r="BM6" s="161" t="str">
        <f>IF(K6="---","",VLOOKUP(K6,List1678345679102[],2,FALSE))</f>
        <v/>
      </c>
      <c r="BN6" s="161" t="str">
        <f>IF(L6="---","",VLOOKUP(L6,List1678345679102[],2,FALSE))</f>
        <v/>
      </c>
      <c r="BO6" s="161" t="str">
        <f>IF(M6="---","",VLOOKUP(M6,List1678345679102[],2,FALSE))</f>
        <v/>
      </c>
      <c r="BP6" s="161" t="str">
        <f>IF(N6="---","",VLOOKUP(N6,List1678345679102[],2,FALSE))</f>
        <v/>
      </c>
      <c r="BQ6" s="161" t="str">
        <f>IF(O6="---","",VLOOKUP(O6,List1678345679102[],2,FALSE))</f>
        <v/>
      </c>
      <c r="BR6" s="161" t="str">
        <f>IF(P6="---","",VLOOKUP(P6,List1678345679102[],2,FALSE))</f>
        <v/>
      </c>
      <c r="BS6" s="161" t="str">
        <f>IF(Q6="---","",VLOOKUP(Q6,List1678345679102[],2,FALSE))</f>
        <v/>
      </c>
      <c r="BT6" s="161" t="str">
        <f>IF(R6="---","",VLOOKUP(R6,List1678345679102[],2,FALSE))</f>
        <v/>
      </c>
      <c r="BU6" s="29" t="s">
        <v>119</v>
      </c>
      <c r="BV6" s="161" t="str">
        <f>IF(Y6="---","",VLOOKUP(Y6,List1678345679102[],2,FALSE))</f>
        <v/>
      </c>
      <c r="BW6" s="161" t="str">
        <f>IF(Z6="---","",VLOOKUP(Z6,List1678345679102[],2,FALSE))</f>
        <v/>
      </c>
      <c r="BX6" s="161" t="str">
        <f>IF(AA6="---","",VLOOKUP(AA6,List1678345679102[],2,FALSE))</f>
        <v/>
      </c>
      <c r="BY6" s="161" t="str">
        <f>IF(AB6="---","",VLOOKUP(AB6,List1678345679102[],2,FALSE))</f>
        <v/>
      </c>
      <c r="BZ6" s="161" t="str">
        <f>IF(AC6="---","",VLOOKUP(AC6,List1678345679102[],2,FALSE))</f>
        <v/>
      </c>
      <c r="CA6" s="161" t="str">
        <f>IF(AD6="---","",VLOOKUP(AD6,List1678345679102[],2,FALSE))</f>
        <v/>
      </c>
      <c r="CB6" s="161" t="str">
        <f>IF(AE6="---","",VLOOKUP(AE6,List1678345679102[],2,FALSE))</f>
        <v/>
      </c>
      <c r="CC6" s="161" t="str">
        <f>IF(AF6="---","",VLOOKUP(AF6,List1678345679102[],2,FALSE))</f>
        <v/>
      </c>
      <c r="CD6" s="161" t="str">
        <f>IF(AG6="---","",VLOOKUP(AG6,List1678345679102[],2,FALSE))</f>
        <v/>
      </c>
      <c r="CE6" s="161" t="str">
        <f>IF(AH6="---","",VLOOKUP(AH6,List1678345679102[],2,FALSE))</f>
        <v/>
      </c>
    </row>
    <row r="7" spans="2:92" ht="13.5" customHeight="1">
      <c r="B7" s="352"/>
      <c r="C7" s="354"/>
      <c r="D7" s="355"/>
      <c r="E7" s="204" t="s">
        <v>120</v>
      </c>
      <c r="F7" s="205"/>
      <c r="G7" s="206"/>
      <c r="H7" s="25" t="s">
        <v>109</v>
      </c>
      <c r="I7" s="25" t="s">
        <v>109</v>
      </c>
      <c r="J7" s="25" t="s">
        <v>109</v>
      </c>
      <c r="K7" s="25" t="s">
        <v>109</v>
      </c>
      <c r="L7" s="25" t="s">
        <v>109</v>
      </c>
      <c r="M7" s="25" t="s">
        <v>109</v>
      </c>
      <c r="N7" s="25" t="s">
        <v>109</v>
      </c>
      <c r="O7" s="25" t="s">
        <v>109</v>
      </c>
      <c r="P7" s="25" t="s">
        <v>109</v>
      </c>
      <c r="Q7" s="25" t="s">
        <v>109</v>
      </c>
      <c r="R7" s="32" t="s">
        <v>109</v>
      </c>
      <c r="Y7" s="25" t="s">
        <v>109</v>
      </c>
      <c r="Z7" s="25" t="s">
        <v>109</v>
      </c>
      <c r="AA7" s="25" t="s">
        <v>109</v>
      </c>
      <c r="AB7" s="25" t="s">
        <v>109</v>
      </c>
      <c r="AC7" s="32" t="s">
        <v>109</v>
      </c>
      <c r="AD7" s="23" t="s">
        <v>109</v>
      </c>
      <c r="AE7" s="23" t="s">
        <v>109</v>
      </c>
      <c r="AF7" s="23" t="s">
        <v>109</v>
      </c>
      <c r="AG7" s="23" t="s">
        <v>109</v>
      </c>
      <c r="AH7" s="23" t="s">
        <v>109</v>
      </c>
      <c r="AK7" s="27" t="str">
        <f t="shared" si="0"/>
        <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121</v>
      </c>
      <c r="AX7" s="30" t="str">
        <f t="shared" si="1"/>
        <v>---</v>
      </c>
      <c r="AY7" s="50" t="e">
        <f>VALUE(IF(AX7="---","",VLOOKUP(AX7,List1678345679102[],2,FALSE)))</f>
        <v>#VALUE!</v>
      </c>
      <c r="AZ7" s="1" t="str">
        <f t="shared" si="2"/>
        <v>---</v>
      </c>
      <c r="BA7" s="1" t="e">
        <f>VALUE(IF(AZ7="---","",VLOOKUP(AZ7,List1678345679102[],2,FALSE)))</f>
        <v>#VALUE!</v>
      </c>
      <c r="BB7" s="1" t="str">
        <f t="shared" si="3"/>
        <v>---</v>
      </c>
      <c r="BC7" s="1" t="str">
        <f t="shared" si="4"/>
        <v>---</v>
      </c>
      <c r="BI7" s="29" t="s">
        <v>121</v>
      </c>
      <c r="BJ7" s="161" t="str">
        <f>IF(H7="---","",VLOOKUP(H7,List1678345679102[],2,FALSE))</f>
        <v/>
      </c>
      <c r="BK7" s="161" t="str">
        <f>IF(I7="---","",VLOOKUP(I7,List1678345679102[],2,FALSE))</f>
        <v/>
      </c>
      <c r="BL7" s="161" t="str">
        <f>IF(J7="---","",VLOOKUP(J7,List1678345679102[],2,FALSE))</f>
        <v/>
      </c>
      <c r="BM7" s="161" t="str">
        <f>IF(K7="---","",VLOOKUP(K7,List1678345679102[],2,FALSE))</f>
        <v/>
      </c>
      <c r="BN7" s="161" t="str">
        <f>IF(L7="---","",VLOOKUP(L7,List1678345679102[],2,FALSE))</f>
        <v/>
      </c>
      <c r="BO7" s="161" t="str">
        <f>IF(M7="---","",VLOOKUP(M7,List1678345679102[],2,FALSE))</f>
        <v/>
      </c>
      <c r="BP7" s="161" t="str">
        <f>IF(N7="---","",VLOOKUP(N7,List1678345679102[],2,FALSE))</f>
        <v/>
      </c>
      <c r="BQ7" s="161" t="str">
        <f>IF(O7="---","",VLOOKUP(O7,List1678345679102[],2,FALSE))</f>
        <v/>
      </c>
      <c r="BR7" s="161" t="str">
        <f>IF(P7="---","",VLOOKUP(P7,List1678345679102[],2,FALSE))</f>
        <v/>
      </c>
      <c r="BS7" s="161" t="str">
        <f>IF(Q7="---","",VLOOKUP(Q7,List1678345679102[],2,FALSE))</f>
        <v/>
      </c>
      <c r="BT7" s="161" t="str">
        <f>IF(R7="---","",VLOOKUP(R7,List1678345679102[],2,FALSE))</f>
        <v/>
      </c>
      <c r="BU7" s="29" t="s">
        <v>121</v>
      </c>
      <c r="BV7" s="161" t="str">
        <f>IF(Y7="---","",VLOOKUP(Y7,List1678345679102[],2,FALSE))</f>
        <v/>
      </c>
      <c r="BW7" s="161" t="str">
        <f>IF(Z7="---","",VLOOKUP(Z7,List1678345679102[],2,FALSE))</f>
        <v/>
      </c>
      <c r="BX7" s="161" t="str">
        <f>IF(AA7="---","",VLOOKUP(AA7,List1678345679102[],2,FALSE))</f>
        <v/>
      </c>
      <c r="BY7" s="161" t="str">
        <f>IF(AB7="---","",VLOOKUP(AB7,List1678345679102[],2,FALSE))</f>
        <v/>
      </c>
      <c r="BZ7" s="161" t="str">
        <f>IF(AC7="---","",VLOOKUP(AC7,List1678345679102[],2,FALSE))</f>
        <v/>
      </c>
      <c r="CA7" s="161" t="str">
        <f>IF(AD7="---","",VLOOKUP(AD7,List1678345679102[],2,FALSE))</f>
        <v/>
      </c>
      <c r="CB7" s="161" t="str">
        <f>IF(AE7="---","",VLOOKUP(AE7,List1678345679102[],2,FALSE))</f>
        <v/>
      </c>
      <c r="CC7" s="161" t="str">
        <f>IF(AF7="---","",VLOOKUP(AF7,List1678345679102[],2,FALSE))</f>
        <v/>
      </c>
      <c r="CD7" s="161" t="str">
        <f>IF(AG7="---","",VLOOKUP(AG7,List1678345679102[],2,FALSE))</f>
        <v/>
      </c>
      <c r="CE7" s="161" t="str">
        <f>IF(AH7="---","",VLOOKUP(AH7,List1678345679102[],2,FALSE))</f>
        <v/>
      </c>
    </row>
    <row r="8" spans="2:92" ht="13.5" customHeight="1">
      <c r="B8" s="353"/>
      <c r="C8" s="354"/>
      <c r="D8" s="355"/>
      <c r="E8" s="204" t="s">
        <v>122</v>
      </c>
      <c r="F8" s="205"/>
      <c r="G8" s="206"/>
      <c r="H8" s="25" t="s">
        <v>109</v>
      </c>
      <c r="I8" s="25" t="s">
        <v>109</v>
      </c>
      <c r="J8" s="25" t="s">
        <v>109</v>
      </c>
      <c r="K8" s="25" t="s">
        <v>109</v>
      </c>
      <c r="L8" s="25" t="s">
        <v>109</v>
      </c>
      <c r="M8" s="25" t="s">
        <v>109</v>
      </c>
      <c r="N8" s="25" t="s">
        <v>109</v>
      </c>
      <c r="O8" s="25" t="s">
        <v>109</v>
      </c>
      <c r="P8" s="25" t="s">
        <v>109</v>
      </c>
      <c r="Q8" s="25" t="s">
        <v>109</v>
      </c>
      <c r="R8" s="32" t="s">
        <v>109</v>
      </c>
      <c r="Y8" s="25" t="s">
        <v>109</v>
      </c>
      <c r="Z8" s="25" t="s">
        <v>109</v>
      </c>
      <c r="AA8" s="25" t="s">
        <v>109</v>
      </c>
      <c r="AB8" s="25" t="s">
        <v>109</v>
      </c>
      <c r="AC8" s="32" t="s">
        <v>109</v>
      </c>
      <c r="AD8" s="23" t="s">
        <v>109</v>
      </c>
      <c r="AE8" s="23" t="s">
        <v>109</v>
      </c>
      <c r="AF8" s="23" t="s">
        <v>109</v>
      </c>
      <c r="AG8" s="23" t="s">
        <v>109</v>
      </c>
      <c r="AH8" s="23" t="s">
        <v>109</v>
      </c>
      <c r="AK8" s="27" t="str">
        <f t="shared" si="0"/>
        <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123</v>
      </c>
      <c r="AX8" s="30" t="str">
        <f t="shared" si="1"/>
        <v>---</v>
      </c>
      <c r="AY8" s="50" t="e">
        <f>VALUE(IF(AX8="---","",VLOOKUP(AX8,List1678345679102[],2,FALSE)))</f>
        <v>#VALUE!</v>
      </c>
      <c r="AZ8" s="1" t="str">
        <f t="shared" si="2"/>
        <v>---</v>
      </c>
      <c r="BA8" s="1" t="e">
        <f>VALUE(IF(AZ8="---","",VLOOKUP(AZ8,List1678345679102[],2,FALSE)))</f>
        <v>#VALUE!</v>
      </c>
      <c r="BB8" s="1" t="str">
        <f t="shared" si="3"/>
        <v>---</v>
      </c>
      <c r="BC8" s="1" t="str">
        <f t="shared" si="4"/>
        <v>---</v>
      </c>
      <c r="BI8" s="29" t="s">
        <v>123</v>
      </c>
      <c r="BJ8" s="161" t="str">
        <f>IF(H8="---","",VLOOKUP(H8,List1678345679102[],2,FALSE))</f>
        <v/>
      </c>
      <c r="BK8" s="161" t="str">
        <f>IF(I8="---","",VLOOKUP(I8,List1678345679102[],2,FALSE))</f>
        <v/>
      </c>
      <c r="BL8" s="161" t="str">
        <f>IF(J8="---","",VLOOKUP(J8,List1678345679102[],2,FALSE))</f>
        <v/>
      </c>
      <c r="BM8" s="161" t="str">
        <f>IF(K8="---","",VLOOKUP(K8,List1678345679102[],2,FALSE))</f>
        <v/>
      </c>
      <c r="BN8" s="161" t="str">
        <f>IF(L8="---","",VLOOKUP(L8,List1678345679102[],2,FALSE))</f>
        <v/>
      </c>
      <c r="BO8" s="161" t="str">
        <f>IF(M8="---","",VLOOKUP(M8,List1678345679102[],2,FALSE))</f>
        <v/>
      </c>
      <c r="BP8" s="161" t="str">
        <f>IF(N8="---","",VLOOKUP(N8,List1678345679102[],2,FALSE))</f>
        <v/>
      </c>
      <c r="BQ8" s="161" t="str">
        <f>IF(O8="---","",VLOOKUP(O8,List1678345679102[],2,FALSE))</f>
        <v/>
      </c>
      <c r="BR8" s="161" t="str">
        <f>IF(P8="---","",VLOOKUP(P8,List1678345679102[],2,FALSE))</f>
        <v/>
      </c>
      <c r="BS8" s="161" t="str">
        <f>IF(Q8="---","",VLOOKUP(Q8,List1678345679102[],2,FALSE))</f>
        <v/>
      </c>
      <c r="BT8" s="161" t="str">
        <f>IF(R8="---","",VLOOKUP(R8,List1678345679102[],2,FALSE))</f>
        <v/>
      </c>
      <c r="BU8" s="29" t="s">
        <v>123</v>
      </c>
      <c r="BV8" s="161" t="str">
        <f>IF(Y8="---","",VLOOKUP(Y8,List1678345679102[],2,FALSE))</f>
        <v/>
      </c>
      <c r="BW8" s="161" t="str">
        <f>IF(Z8="---","",VLOOKUP(Z8,List1678345679102[],2,FALSE))</f>
        <v/>
      </c>
      <c r="BX8" s="161" t="str">
        <f>IF(AA8="---","",VLOOKUP(AA8,List1678345679102[],2,FALSE))</f>
        <v/>
      </c>
      <c r="BY8" s="161" t="str">
        <f>IF(AB8="---","",VLOOKUP(AB8,List1678345679102[],2,FALSE))</f>
        <v/>
      </c>
      <c r="BZ8" s="161" t="str">
        <f>IF(AC8="---","",VLOOKUP(AC8,List1678345679102[],2,FALSE))</f>
        <v/>
      </c>
      <c r="CA8" s="161" t="str">
        <f>IF(AD8="---","",VLOOKUP(AD8,List1678345679102[],2,FALSE))</f>
        <v/>
      </c>
      <c r="CB8" s="161" t="str">
        <f>IF(AE8="---","",VLOOKUP(AE8,List1678345679102[],2,FALSE))</f>
        <v/>
      </c>
      <c r="CC8" s="161" t="str">
        <f>IF(AF8="---","",VLOOKUP(AF8,List1678345679102[],2,FALSE))</f>
        <v/>
      </c>
      <c r="CD8" s="161" t="str">
        <f>IF(AG8="---","",VLOOKUP(AG8,List1678345679102[],2,FALSE))</f>
        <v/>
      </c>
      <c r="CE8" s="161" t="str">
        <f>IF(AH8="---","",VLOOKUP(AH8,List1678345679102[],2,FALSE))</f>
        <v/>
      </c>
    </row>
    <row r="9" spans="2:92" ht="13.5" customHeight="1">
      <c r="B9" s="352">
        <v>2</v>
      </c>
      <c r="C9" s="354" t="s">
        <v>124</v>
      </c>
      <c r="D9" s="355"/>
      <c r="E9" s="204" t="s">
        <v>125</v>
      </c>
      <c r="F9" s="204"/>
      <c r="G9" s="206"/>
      <c r="H9" s="25" t="s">
        <v>109</v>
      </c>
      <c r="I9" s="25" t="s">
        <v>109</v>
      </c>
      <c r="J9" s="25" t="s">
        <v>109</v>
      </c>
      <c r="K9" s="25" t="s">
        <v>109</v>
      </c>
      <c r="L9" s="25" t="s">
        <v>109</v>
      </c>
      <c r="M9" s="25" t="s">
        <v>109</v>
      </c>
      <c r="N9" s="25" t="s">
        <v>109</v>
      </c>
      <c r="O9" s="25" t="s">
        <v>109</v>
      </c>
      <c r="P9" s="25" t="s">
        <v>109</v>
      </c>
      <c r="Q9" s="25" t="s">
        <v>109</v>
      </c>
      <c r="R9" s="32" t="s">
        <v>109</v>
      </c>
      <c r="Y9" s="25" t="s">
        <v>109</v>
      </c>
      <c r="Z9" s="25" t="s">
        <v>109</v>
      </c>
      <c r="AA9" s="25" t="s">
        <v>109</v>
      </c>
      <c r="AB9" s="25" t="s">
        <v>109</v>
      </c>
      <c r="AC9" s="32" t="s">
        <v>109</v>
      </c>
      <c r="AD9" s="23" t="s">
        <v>109</v>
      </c>
      <c r="AE9" s="23" t="s">
        <v>109</v>
      </c>
      <c r="AF9" s="23" t="s">
        <v>109</v>
      </c>
      <c r="AG9" s="23" t="s">
        <v>109</v>
      </c>
      <c r="AH9" s="23" t="s">
        <v>109</v>
      </c>
      <c r="AK9" s="27" t="str">
        <f t="shared" si="0"/>
        <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126</v>
      </c>
      <c r="AX9" s="30" t="str">
        <f t="shared" si="1"/>
        <v>---</v>
      </c>
      <c r="AY9" s="50" t="e">
        <f>VALUE(IF(AX9="---","",VLOOKUP(AX9,List1678345679102[],2,FALSE)))</f>
        <v>#VALUE!</v>
      </c>
      <c r="AZ9" s="1" t="str">
        <f t="shared" si="2"/>
        <v>---</v>
      </c>
      <c r="BA9" s="1" t="e">
        <f>VALUE(IF(AZ9="---","",VLOOKUP(AZ9,List1678345679102[],2,FALSE)))</f>
        <v>#VALUE!</v>
      </c>
      <c r="BB9" s="1" t="str">
        <f t="shared" si="3"/>
        <v>---</v>
      </c>
      <c r="BC9" s="1" t="str">
        <f t="shared" si="4"/>
        <v>---</v>
      </c>
      <c r="BI9" s="29" t="s">
        <v>126</v>
      </c>
      <c r="BJ9" s="161" t="str">
        <f>IF(H9="---","",VLOOKUP(H9,List1678345679102[],2,FALSE))</f>
        <v/>
      </c>
      <c r="BK9" s="161" t="str">
        <f>IF(I9="---","",VLOOKUP(I9,List1678345679102[],2,FALSE))</f>
        <v/>
      </c>
      <c r="BL9" s="161" t="str">
        <f>IF(J9="---","",VLOOKUP(J9,List1678345679102[],2,FALSE))</f>
        <v/>
      </c>
      <c r="BM9" s="161" t="str">
        <f>IF(K9="---","",VLOOKUP(K9,List1678345679102[],2,FALSE))</f>
        <v/>
      </c>
      <c r="BN9" s="161" t="str">
        <f>IF(L9="---","",VLOOKUP(L9,List1678345679102[],2,FALSE))</f>
        <v/>
      </c>
      <c r="BO9" s="161" t="str">
        <f>IF(M9="---","",VLOOKUP(M9,List1678345679102[],2,FALSE))</f>
        <v/>
      </c>
      <c r="BP9" s="161" t="str">
        <f>IF(N9="---","",VLOOKUP(N9,List1678345679102[],2,FALSE))</f>
        <v/>
      </c>
      <c r="BQ9" s="161" t="str">
        <f>IF(O9="---","",VLOOKUP(O9,List1678345679102[],2,FALSE))</f>
        <v/>
      </c>
      <c r="BR9" s="161" t="str">
        <f>IF(P9="---","",VLOOKUP(P9,List1678345679102[],2,FALSE))</f>
        <v/>
      </c>
      <c r="BS9" s="161" t="str">
        <f>IF(Q9="---","",VLOOKUP(Q9,List1678345679102[],2,FALSE))</f>
        <v/>
      </c>
      <c r="BT9" s="161" t="str">
        <f>IF(R9="---","",VLOOKUP(R9,List1678345679102[],2,FALSE))</f>
        <v/>
      </c>
      <c r="BU9" s="29" t="s">
        <v>126</v>
      </c>
      <c r="BV9" s="161" t="str">
        <f>IF(Y9="---","",VLOOKUP(Y9,List1678345679102[],2,FALSE))</f>
        <v/>
      </c>
      <c r="BW9" s="161" t="str">
        <f>IF(Z9="---","",VLOOKUP(Z9,List1678345679102[],2,FALSE))</f>
        <v/>
      </c>
      <c r="BX9" s="161" t="str">
        <f>IF(AA9="---","",VLOOKUP(AA9,List1678345679102[],2,FALSE))</f>
        <v/>
      </c>
      <c r="BY9" s="161" t="str">
        <f>IF(AB9="---","",VLOOKUP(AB9,List1678345679102[],2,FALSE))</f>
        <v/>
      </c>
      <c r="BZ9" s="161" t="str">
        <f>IF(AC9="---","",VLOOKUP(AC9,List1678345679102[],2,FALSE))</f>
        <v/>
      </c>
      <c r="CA9" s="161" t="str">
        <f>IF(AD9="---","",VLOOKUP(AD9,List1678345679102[],2,FALSE))</f>
        <v/>
      </c>
      <c r="CB9" s="161" t="str">
        <f>IF(AE9="---","",VLOOKUP(AE9,List1678345679102[],2,FALSE))</f>
        <v/>
      </c>
      <c r="CC9" s="161" t="str">
        <f>IF(AF9="---","",VLOOKUP(AF9,List1678345679102[],2,FALSE))</f>
        <v/>
      </c>
      <c r="CD9" s="161" t="str">
        <f>IF(AG9="---","",VLOOKUP(AG9,List1678345679102[],2,FALSE))</f>
        <v/>
      </c>
      <c r="CE9" s="161" t="str">
        <f>IF(AH9="---","",VLOOKUP(AH9,List1678345679102[],2,FALSE))</f>
        <v/>
      </c>
    </row>
    <row r="10" spans="2:92" ht="13.5" customHeight="1">
      <c r="B10" s="352"/>
      <c r="C10" s="354"/>
      <c r="D10" s="355"/>
      <c r="E10" s="204" t="s">
        <v>127</v>
      </c>
      <c r="F10" s="204"/>
      <c r="G10" s="206"/>
      <c r="H10" s="25" t="s">
        <v>109</v>
      </c>
      <c r="I10" s="25" t="s">
        <v>109</v>
      </c>
      <c r="J10" s="25" t="s">
        <v>109</v>
      </c>
      <c r="K10" s="25" t="s">
        <v>109</v>
      </c>
      <c r="L10" s="25" t="s">
        <v>109</v>
      </c>
      <c r="M10" s="25" t="s">
        <v>109</v>
      </c>
      <c r="N10" s="25" t="s">
        <v>109</v>
      </c>
      <c r="O10" s="25" t="s">
        <v>109</v>
      </c>
      <c r="P10" s="25" t="s">
        <v>109</v>
      </c>
      <c r="Q10" s="25" t="s">
        <v>109</v>
      </c>
      <c r="R10" s="32" t="s">
        <v>109</v>
      </c>
      <c r="Y10" s="25" t="s">
        <v>109</v>
      </c>
      <c r="Z10" s="25" t="s">
        <v>109</v>
      </c>
      <c r="AA10" s="25" t="s">
        <v>109</v>
      </c>
      <c r="AB10" s="25" t="s">
        <v>109</v>
      </c>
      <c r="AC10" s="32" t="s">
        <v>109</v>
      </c>
      <c r="AD10" s="23" t="s">
        <v>109</v>
      </c>
      <c r="AE10" s="23" t="s">
        <v>109</v>
      </c>
      <c r="AF10" s="23" t="s">
        <v>109</v>
      </c>
      <c r="AG10" s="23" t="s">
        <v>109</v>
      </c>
      <c r="AH10" s="23" t="s">
        <v>109</v>
      </c>
      <c r="AK10" s="27" t="str">
        <f t="shared" si="0"/>
        <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128</v>
      </c>
      <c r="AX10" s="30" t="str">
        <f t="shared" si="1"/>
        <v>---</v>
      </c>
      <c r="AY10" s="50" t="e">
        <f>VALUE(IF(AX10="---","",VLOOKUP(AX10,List1678345679102[],2,FALSE)))</f>
        <v>#VALUE!</v>
      </c>
      <c r="AZ10" s="1" t="str">
        <f t="shared" si="2"/>
        <v>---</v>
      </c>
      <c r="BA10" s="1" t="e">
        <f>VALUE(IF(AZ10="---","",VLOOKUP(AZ10,List1678345679102[],2,FALSE)))</f>
        <v>#VALUE!</v>
      </c>
      <c r="BB10" s="1" t="str">
        <f t="shared" si="3"/>
        <v>---</v>
      </c>
      <c r="BC10" s="1" t="str">
        <f t="shared" si="4"/>
        <v>---</v>
      </c>
      <c r="BI10" s="29" t="s">
        <v>128</v>
      </c>
      <c r="BJ10" s="161" t="str">
        <f>IF(H10="---","",VLOOKUP(H10,List1678345679102[],2,FALSE))</f>
        <v/>
      </c>
      <c r="BK10" s="161" t="str">
        <f>IF(I10="---","",VLOOKUP(I10,List1678345679102[],2,FALSE))</f>
        <v/>
      </c>
      <c r="BL10" s="161" t="str">
        <f>IF(J10="---","",VLOOKUP(J10,List1678345679102[],2,FALSE))</f>
        <v/>
      </c>
      <c r="BM10" s="161" t="str">
        <f>IF(K10="---","",VLOOKUP(K10,List1678345679102[],2,FALSE))</f>
        <v/>
      </c>
      <c r="BN10" s="161" t="str">
        <f>IF(L10="---","",VLOOKUP(L10,List1678345679102[],2,FALSE))</f>
        <v/>
      </c>
      <c r="BO10" s="161" t="str">
        <f>IF(M10="---","",VLOOKUP(M10,List1678345679102[],2,FALSE))</f>
        <v/>
      </c>
      <c r="BP10" s="161" t="str">
        <f>IF(N10="---","",VLOOKUP(N10,List1678345679102[],2,FALSE))</f>
        <v/>
      </c>
      <c r="BQ10" s="161" t="str">
        <f>IF(O10="---","",VLOOKUP(O10,List1678345679102[],2,FALSE))</f>
        <v/>
      </c>
      <c r="BR10" s="161" t="str">
        <f>IF(P10="---","",VLOOKUP(P10,List1678345679102[],2,FALSE))</f>
        <v/>
      </c>
      <c r="BS10" s="161" t="str">
        <f>IF(Q10="---","",VLOOKUP(Q10,List1678345679102[],2,FALSE))</f>
        <v/>
      </c>
      <c r="BT10" s="161" t="str">
        <f>IF(R10="---","",VLOOKUP(R10,List1678345679102[],2,FALSE))</f>
        <v/>
      </c>
      <c r="BU10" s="29" t="s">
        <v>128</v>
      </c>
      <c r="BV10" s="161" t="str">
        <f>IF(Y10="---","",VLOOKUP(Y10,List1678345679102[],2,FALSE))</f>
        <v/>
      </c>
      <c r="BW10" s="161" t="str">
        <f>IF(Z10="---","",VLOOKUP(Z10,List1678345679102[],2,FALSE))</f>
        <v/>
      </c>
      <c r="BX10" s="161" t="str">
        <f>IF(AA10="---","",VLOOKUP(AA10,List1678345679102[],2,FALSE))</f>
        <v/>
      </c>
      <c r="BY10" s="161" t="str">
        <f>IF(AB10="---","",VLOOKUP(AB10,List1678345679102[],2,FALSE))</f>
        <v/>
      </c>
      <c r="BZ10" s="161" t="str">
        <f>IF(AC10="---","",VLOOKUP(AC10,List1678345679102[],2,FALSE))</f>
        <v/>
      </c>
      <c r="CA10" s="161" t="str">
        <f>IF(AD10="---","",VLOOKUP(AD10,List1678345679102[],2,FALSE))</f>
        <v/>
      </c>
      <c r="CB10" s="161" t="str">
        <f>IF(AE10="---","",VLOOKUP(AE10,List1678345679102[],2,FALSE))</f>
        <v/>
      </c>
      <c r="CC10" s="161" t="str">
        <f>IF(AF10="---","",VLOOKUP(AF10,List1678345679102[],2,FALSE))</f>
        <v/>
      </c>
      <c r="CD10" s="161" t="str">
        <f>IF(AG10="---","",VLOOKUP(AG10,List1678345679102[],2,FALSE))</f>
        <v/>
      </c>
      <c r="CE10" s="161" t="str">
        <f>IF(AH10="---","",VLOOKUP(AH10,List1678345679102[],2,FALSE))</f>
        <v/>
      </c>
    </row>
    <row r="11" spans="2:92" ht="13.5" customHeight="1">
      <c r="B11" s="352"/>
      <c r="C11" s="354"/>
      <c r="D11" s="355"/>
      <c r="E11" s="204" t="s">
        <v>129</v>
      </c>
      <c r="F11" s="204"/>
      <c r="G11" s="206"/>
      <c r="H11" s="25" t="s">
        <v>109</v>
      </c>
      <c r="I11" s="25" t="s">
        <v>109</v>
      </c>
      <c r="J11" s="25" t="s">
        <v>109</v>
      </c>
      <c r="K11" s="25" t="s">
        <v>109</v>
      </c>
      <c r="L11" s="25" t="s">
        <v>109</v>
      </c>
      <c r="M11" s="25" t="s">
        <v>109</v>
      </c>
      <c r="N11" s="25" t="s">
        <v>109</v>
      </c>
      <c r="O11" s="25" t="s">
        <v>109</v>
      </c>
      <c r="P11" s="25" t="s">
        <v>109</v>
      </c>
      <c r="Q11" s="25" t="s">
        <v>109</v>
      </c>
      <c r="R11" s="32" t="s">
        <v>109</v>
      </c>
      <c r="Y11" s="25" t="s">
        <v>109</v>
      </c>
      <c r="Z11" s="25" t="s">
        <v>109</v>
      </c>
      <c r="AA11" s="25" t="s">
        <v>109</v>
      </c>
      <c r="AB11" s="25" t="s">
        <v>109</v>
      </c>
      <c r="AC11" s="32" t="s">
        <v>109</v>
      </c>
      <c r="AD11" s="23" t="s">
        <v>109</v>
      </c>
      <c r="AE11" s="23" t="s">
        <v>109</v>
      </c>
      <c r="AF11" s="23" t="s">
        <v>109</v>
      </c>
      <c r="AG11" s="23" t="s">
        <v>109</v>
      </c>
      <c r="AH11" s="23" t="s">
        <v>109</v>
      </c>
      <c r="AK11" s="27" t="str">
        <f t="shared" si="0"/>
        <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130</v>
      </c>
      <c r="AX11" s="30" t="str">
        <f t="shared" si="1"/>
        <v>---</v>
      </c>
      <c r="AY11" s="50" t="e">
        <f>VALUE(IF(AX11="---","",VLOOKUP(AX11,List1678345679102[],2,FALSE)))</f>
        <v>#VALUE!</v>
      </c>
      <c r="AZ11" s="1" t="str">
        <f t="shared" si="2"/>
        <v>---</v>
      </c>
      <c r="BA11" s="1" t="e">
        <f>VALUE(IF(AZ11="---","",VLOOKUP(AZ11,List1678345679102[],2,FALSE)))</f>
        <v>#VALUE!</v>
      </c>
      <c r="BB11" s="1" t="str">
        <f t="shared" si="3"/>
        <v>---</v>
      </c>
      <c r="BC11" s="1" t="str">
        <f t="shared" si="4"/>
        <v>---</v>
      </c>
      <c r="BI11" s="29" t="s">
        <v>130</v>
      </c>
      <c r="BJ11" s="161" t="str">
        <f>IF(H11="---","",VLOOKUP(H11,List1678345679102[],2,FALSE))</f>
        <v/>
      </c>
      <c r="BK11" s="161" t="str">
        <f>IF(I11="---","",VLOOKUP(I11,List1678345679102[],2,FALSE))</f>
        <v/>
      </c>
      <c r="BL11" s="161" t="str">
        <f>IF(J11="---","",VLOOKUP(J11,List1678345679102[],2,FALSE))</f>
        <v/>
      </c>
      <c r="BM11" s="161" t="str">
        <f>IF(K11="---","",VLOOKUP(K11,List1678345679102[],2,FALSE))</f>
        <v/>
      </c>
      <c r="BN11" s="161" t="str">
        <f>IF(L11="---","",VLOOKUP(L11,List1678345679102[],2,FALSE))</f>
        <v/>
      </c>
      <c r="BO11" s="161" t="str">
        <f>IF(M11="---","",VLOOKUP(M11,List1678345679102[],2,FALSE))</f>
        <v/>
      </c>
      <c r="BP11" s="161" t="str">
        <f>IF(N11="---","",VLOOKUP(N11,List1678345679102[],2,FALSE))</f>
        <v/>
      </c>
      <c r="BQ11" s="161" t="str">
        <f>IF(O11="---","",VLOOKUP(O11,List1678345679102[],2,FALSE))</f>
        <v/>
      </c>
      <c r="BR11" s="161" t="str">
        <f>IF(P11="---","",VLOOKUP(P11,List1678345679102[],2,FALSE))</f>
        <v/>
      </c>
      <c r="BS11" s="161" t="str">
        <f>IF(Q11="---","",VLOOKUP(Q11,List1678345679102[],2,FALSE))</f>
        <v/>
      </c>
      <c r="BT11" s="161" t="str">
        <f>IF(R11="---","",VLOOKUP(R11,List1678345679102[],2,FALSE))</f>
        <v/>
      </c>
      <c r="BU11" s="29" t="s">
        <v>130</v>
      </c>
      <c r="BV11" s="161" t="str">
        <f>IF(Y11="---","",VLOOKUP(Y11,List1678345679102[],2,FALSE))</f>
        <v/>
      </c>
      <c r="BW11" s="161" t="str">
        <f>IF(Z11="---","",VLOOKUP(Z11,List1678345679102[],2,FALSE))</f>
        <v/>
      </c>
      <c r="BX11" s="161" t="str">
        <f>IF(AA11="---","",VLOOKUP(AA11,List1678345679102[],2,FALSE))</f>
        <v/>
      </c>
      <c r="BY11" s="161" t="str">
        <f>IF(AB11="---","",VLOOKUP(AB11,List1678345679102[],2,FALSE))</f>
        <v/>
      </c>
      <c r="BZ11" s="161" t="str">
        <f>IF(AC11="---","",VLOOKUP(AC11,List1678345679102[],2,FALSE))</f>
        <v/>
      </c>
      <c r="CA11" s="161" t="str">
        <f>IF(AD11="---","",VLOOKUP(AD11,List1678345679102[],2,FALSE))</f>
        <v/>
      </c>
      <c r="CB11" s="161" t="str">
        <f>IF(AE11="---","",VLOOKUP(AE11,List1678345679102[],2,FALSE))</f>
        <v/>
      </c>
      <c r="CC11" s="161" t="str">
        <f>IF(AF11="---","",VLOOKUP(AF11,List1678345679102[],2,FALSE))</f>
        <v/>
      </c>
      <c r="CD11" s="161" t="str">
        <f>IF(AG11="---","",VLOOKUP(AG11,List1678345679102[],2,FALSE))</f>
        <v/>
      </c>
      <c r="CE11" s="161" t="str">
        <f>IF(AH11="---","",VLOOKUP(AH11,List1678345679102[],2,FALSE))</f>
        <v/>
      </c>
    </row>
    <row r="12" spans="2:92" ht="13.5" customHeight="1">
      <c r="B12" s="352"/>
      <c r="C12" s="354" t="s">
        <v>131</v>
      </c>
      <c r="D12" s="355"/>
      <c r="E12" s="204" t="s">
        <v>132</v>
      </c>
      <c r="F12" s="204"/>
      <c r="G12" s="206"/>
      <c r="H12" s="25" t="s">
        <v>109</v>
      </c>
      <c r="I12" s="25" t="s">
        <v>109</v>
      </c>
      <c r="J12" s="25" t="s">
        <v>109</v>
      </c>
      <c r="K12" s="25" t="s">
        <v>109</v>
      </c>
      <c r="L12" s="25" t="s">
        <v>109</v>
      </c>
      <c r="M12" s="25" t="s">
        <v>109</v>
      </c>
      <c r="N12" s="25" t="s">
        <v>109</v>
      </c>
      <c r="O12" s="25" t="s">
        <v>109</v>
      </c>
      <c r="P12" s="25" t="s">
        <v>109</v>
      </c>
      <c r="Q12" s="25" t="s">
        <v>109</v>
      </c>
      <c r="R12" s="32" t="s">
        <v>109</v>
      </c>
      <c r="Y12" s="25" t="s">
        <v>109</v>
      </c>
      <c r="Z12" s="25" t="s">
        <v>109</v>
      </c>
      <c r="AA12" s="25" t="s">
        <v>109</v>
      </c>
      <c r="AB12" s="25" t="s">
        <v>109</v>
      </c>
      <c r="AC12" s="32" t="s">
        <v>109</v>
      </c>
      <c r="AD12" s="23" t="s">
        <v>109</v>
      </c>
      <c r="AE12" s="23" t="s">
        <v>109</v>
      </c>
      <c r="AF12" s="23" t="s">
        <v>109</v>
      </c>
      <c r="AG12" s="23" t="s">
        <v>109</v>
      </c>
      <c r="AH12" s="23" t="s">
        <v>109</v>
      </c>
      <c r="AK12" s="27" t="str">
        <f t="shared" si="0"/>
        <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133</v>
      </c>
      <c r="AX12" s="30" t="str">
        <f t="shared" si="1"/>
        <v>---</v>
      </c>
      <c r="AY12" s="50" t="e">
        <f>VALUE(IF(AX12="---","",VLOOKUP(AX12,List1678345679102[],2,FALSE)))</f>
        <v>#VALUE!</v>
      </c>
      <c r="AZ12" s="1" t="str">
        <f t="shared" si="2"/>
        <v>---</v>
      </c>
      <c r="BA12" s="1" t="e">
        <f>VALUE(IF(AZ12="---","",VLOOKUP(AZ12,List1678345679102[],2,FALSE)))</f>
        <v>#VALUE!</v>
      </c>
      <c r="BB12" s="1" t="str">
        <f t="shared" si="3"/>
        <v>---</v>
      </c>
      <c r="BC12" s="1" t="str">
        <f t="shared" si="4"/>
        <v>---</v>
      </c>
      <c r="BI12" s="29" t="s">
        <v>133</v>
      </c>
      <c r="BJ12" s="161" t="str">
        <f>IF(H12="---","",VLOOKUP(H12,List1678345679102[],2,FALSE))</f>
        <v/>
      </c>
      <c r="BK12" s="161" t="str">
        <f>IF(I12="---","",VLOOKUP(I12,List1678345679102[],2,FALSE))</f>
        <v/>
      </c>
      <c r="BL12" s="161" t="str">
        <f>IF(J12="---","",VLOOKUP(J12,List1678345679102[],2,FALSE))</f>
        <v/>
      </c>
      <c r="BM12" s="161" t="str">
        <f>IF(K12="---","",VLOOKUP(K12,List1678345679102[],2,FALSE))</f>
        <v/>
      </c>
      <c r="BN12" s="161" t="str">
        <f>IF(L12="---","",VLOOKUP(L12,List1678345679102[],2,FALSE))</f>
        <v/>
      </c>
      <c r="BO12" s="161" t="str">
        <f>IF(M12="---","",VLOOKUP(M12,List1678345679102[],2,FALSE))</f>
        <v/>
      </c>
      <c r="BP12" s="161" t="str">
        <f>IF(N12="---","",VLOOKUP(N12,List1678345679102[],2,FALSE))</f>
        <v/>
      </c>
      <c r="BQ12" s="161" t="str">
        <f>IF(O12="---","",VLOOKUP(O12,List1678345679102[],2,FALSE))</f>
        <v/>
      </c>
      <c r="BR12" s="161" t="str">
        <f>IF(P12="---","",VLOOKUP(P12,List1678345679102[],2,FALSE))</f>
        <v/>
      </c>
      <c r="BS12" s="161" t="str">
        <f>IF(Q12="---","",VLOOKUP(Q12,List1678345679102[],2,FALSE))</f>
        <v/>
      </c>
      <c r="BT12" s="161" t="str">
        <f>IF(R12="---","",VLOOKUP(R12,List1678345679102[],2,FALSE))</f>
        <v/>
      </c>
      <c r="BU12" s="29" t="s">
        <v>133</v>
      </c>
      <c r="BV12" s="161" t="str">
        <f>IF(Y12="---","",VLOOKUP(Y12,List1678345679102[],2,FALSE))</f>
        <v/>
      </c>
      <c r="BW12" s="161" t="str">
        <f>IF(Z12="---","",VLOOKUP(Z12,List1678345679102[],2,FALSE))</f>
        <v/>
      </c>
      <c r="BX12" s="161" t="str">
        <f>IF(AA12="---","",VLOOKUP(AA12,List1678345679102[],2,FALSE))</f>
        <v/>
      </c>
      <c r="BY12" s="161" t="str">
        <f>IF(AB12="---","",VLOOKUP(AB12,List1678345679102[],2,FALSE))</f>
        <v/>
      </c>
      <c r="BZ12" s="161" t="str">
        <f>IF(AC12="---","",VLOOKUP(AC12,List1678345679102[],2,FALSE))</f>
        <v/>
      </c>
      <c r="CA12" s="161" t="str">
        <f>IF(AD12="---","",VLOOKUP(AD12,List1678345679102[],2,FALSE))</f>
        <v/>
      </c>
      <c r="CB12" s="161" t="str">
        <f>IF(AE12="---","",VLOOKUP(AE12,List1678345679102[],2,FALSE))</f>
        <v/>
      </c>
      <c r="CC12" s="161" t="str">
        <f>IF(AF12="---","",VLOOKUP(AF12,List1678345679102[],2,FALSE))</f>
        <v/>
      </c>
      <c r="CD12" s="161" t="str">
        <f>IF(AG12="---","",VLOOKUP(AG12,List1678345679102[],2,FALSE))</f>
        <v/>
      </c>
      <c r="CE12" s="161" t="str">
        <f>IF(AH12="---","",VLOOKUP(AH12,List1678345679102[],2,FALSE))</f>
        <v/>
      </c>
    </row>
    <row r="13" spans="2:92" ht="13.5" customHeight="1">
      <c r="B13" s="352"/>
      <c r="C13" s="354"/>
      <c r="D13" s="355"/>
      <c r="E13" s="204" t="s">
        <v>134</v>
      </c>
      <c r="F13" s="204"/>
      <c r="G13" s="206"/>
      <c r="H13" s="25" t="s">
        <v>109</v>
      </c>
      <c r="I13" s="25" t="s">
        <v>109</v>
      </c>
      <c r="J13" s="25" t="s">
        <v>109</v>
      </c>
      <c r="K13" s="25" t="s">
        <v>109</v>
      </c>
      <c r="L13" s="25" t="s">
        <v>109</v>
      </c>
      <c r="M13" s="25" t="s">
        <v>109</v>
      </c>
      <c r="N13" s="25" t="s">
        <v>109</v>
      </c>
      <c r="O13" s="25" t="s">
        <v>109</v>
      </c>
      <c r="P13" s="25" t="s">
        <v>109</v>
      </c>
      <c r="Q13" s="25" t="s">
        <v>109</v>
      </c>
      <c r="R13" s="32" t="s">
        <v>109</v>
      </c>
      <c r="Y13" s="25" t="s">
        <v>109</v>
      </c>
      <c r="Z13" s="25" t="s">
        <v>109</v>
      </c>
      <c r="AA13" s="25" t="s">
        <v>109</v>
      </c>
      <c r="AB13" s="25" t="s">
        <v>109</v>
      </c>
      <c r="AC13" s="32" t="s">
        <v>109</v>
      </c>
      <c r="AD13" s="23" t="s">
        <v>109</v>
      </c>
      <c r="AE13" s="23" t="s">
        <v>109</v>
      </c>
      <c r="AF13" s="23" t="s">
        <v>109</v>
      </c>
      <c r="AG13" s="23" t="s">
        <v>109</v>
      </c>
      <c r="AH13" s="23" t="s">
        <v>109</v>
      </c>
      <c r="AK13" s="27" t="str">
        <f t="shared" si="0"/>
        <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135</v>
      </c>
      <c r="AX13" s="30" t="str">
        <f t="shared" si="1"/>
        <v>---</v>
      </c>
      <c r="AY13" s="50" t="e">
        <f>VALUE(IF(AX13="---","",VLOOKUP(AX13,List1678345679102[],2,FALSE)))</f>
        <v>#VALUE!</v>
      </c>
      <c r="AZ13" s="1" t="str">
        <f t="shared" si="2"/>
        <v>---</v>
      </c>
      <c r="BA13" s="1" t="e">
        <f>VALUE(IF(AZ13="---","",VLOOKUP(AZ13,List1678345679102[],2,FALSE)))</f>
        <v>#VALUE!</v>
      </c>
      <c r="BB13" s="1" t="str">
        <f t="shared" si="3"/>
        <v>---</v>
      </c>
      <c r="BC13" s="1" t="str">
        <f t="shared" si="4"/>
        <v>---</v>
      </c>
      <c r="BI13" s="29" t="s">
        <v>135</v>
      </c>
      <c r="BJ13" s="161" t="str">
        <f>IF(H13="---","",VLOOKUP(H13,List1678345679102[],2,FALSE))</f>
        <v/>
      </c>
      <c r="BK13" s="161" t="str">
        <f>IF(I13="---","",VLOOKUP(I13,List1678345679102[],2,FALSE))</f>
        <v/>
      </c>
      <c r="BL13" s="161" t="str">
        <f>IF(J13="---","",VLOOKUP(J13,List1678345679102[],2,FALSE))</f>
        <v/>
      </c>
      <c r="BM13" s="161" t="str">
        <f>IF(K13="---","",VLOOKUP(K13,List1678345679102[],2,FALSE))</f>
        <v/>
      </c>
      <c r="BN13" s="161" t="str">
        <f>IF(L13="---","",VLOOKUP(L13,List1678345679102[],2,FALSE))</f>
        <v/>
      </c>
      <c r="BO13" s="161" t="str">
        <f>IF(M13="---","",VLOOKUP(M13,List1678345679102[],2,FALSE))</f>
        <v/>
      </c>
      <c r="BP13" s="161" t="str">
        <f>IF(N13="---","",VLOOKUP(N13,List1678345679102[],2,FALSE))</f>
        <v/>
      </c>
      <c r="BQ13" s="161" t="str">
        <f>IF(O13="---","",VLOOKUP(O13,List1678345679102[],2,FALSE))</f>
        <v/>
      </c>
      <c r="BR13" s="161" t="str">
        <f>IF(P13="---","",VLOOKUP(P13,List1678345679102[],2,FALSE))</f>
        <v/>
      </c>
      <c r="BS13" s="161" t="str">
        <f>IF(Q13="---","",VLOOKUP(Q13,List1678345679102[],2,FALSE))</f>
        <v/>
      </c>
      <c r="BT13" s="161" t="str">
        <f>IF(R13="---","",VLOOKUP(R13,List1678345679102[],2,FALSE))</f>
        <v/>
      </c>
      <c r="BU13" s="29" t="s">
        <v>135</v>
      </c>
      <c r="BV13" s="161" t="str">
        <f>IF(Y13="---","",VLOOKUP(Y13,List1678345679102[],2,FALSE))</f>
        <v/>
      </c>
      <c r="BW13" s="161" t="str">
        <f>IF(Z13="---","",VLOOKUP(Z13,List1678345679102[],2,FALSE))</f>
        <v/>
      </c>
      <c r="BX13" s="161" t="str">
        <f>IF(AA13="---","",VLOOKUP(AA13,List1678345679102[],2,FALSE))</f>
        <v/>
      </c>
      <c r="BY13" s="161" t="str">
        <f>IF(AB13="---","",VLOOKUP(AB13,List1678345679102[],2,FALSE))</f>
        <v/>
      </c>
      <c r="BZ13" s="161" t="str">
        <f>IF(AC13="---","",VLOOKUP(AC13,List1678345679102[],2,FALSE))</f>
        <v/>
      </c>
      <c r="CA13" s="161" t="str">
        <f>IF(AD13="---","",VLOOKUP(AD13,List1678345679102[],2,FALSE))</f>
        <v/>
      </c>
      <c r="CB13" s="161" t="str">
        <f>IF(AE13="---","",VLOOKUP(AE13,List1678345679102[],2,FALSE))</f>
        <v/>
      </c>
      <c r="CC13" s="161" t="str">
        <f>IF(AF13="---","",VLOOKUP(AF13,List1678345679102[],2,FALSE))</f>
        <v/>
      </c>
      <c r="CD13" s="161" t="str">
        <f>IF(AG13="---","",VLOOKUP(AG13,List1678345679102[],2,FALSE))</f>
        <v/>
      </c>
      <c r="CE13" s="161" t="str">
        <f>IF(AH13="---","",VLOOKUP(AH13,List1678345679102[],2,FALSE))</f>
        <v/>
      </c>
    </row>
    <row r="14" spans="2:92" s="8" customFormat="1" ht="13.5" customHeight="1">
      <c r="B14" s="352"/>
      <c r="C14" s="354"/>
      <c r="D14" s="355"/>
      <c r="E14" s="204" t="s">
        <v>136</v>
      </c>
      <c r="F14" s="204"/>
      <c r="G14" s="206"/>
      <c r="H14" s="25" t="s">
        <v>109</v>
      </c>
      <c r="I14" s="25" t="s">
        <v>109</v>
      </c>
      <c r="J14" s="25" t="s">
        <v>109</v>
      </c>
      <c r="K14" s="25" t="s">
        <v>109</v>
      </c>
      <c r="L14" s="25" t="s">
        <v>109</v>
      </c>
      <c r="M14" s="25" t="s">
        <v>109</v>
      </c>
      <c r="N14" s="25" t="s">
        <v>109</v>
      </c>
      <c r="O14" s="25" t="s">
        <v>109</v>
      </c>
      <c r="P14" s="25" t="s">
        <v>109</v>
      </c>
      <c r="Q14" s="25" t="s">
        <v>109</v>
      </c>
      <c r="R14" s="32" t="s">
        <v>109</v>
      </c>
      <c r="S14" s="1"/>
      <c r="T14" s="1"/>
      <c r="U14" s="1"/>
      <c r="V14" s="1"/>
      <c r="W14" s="1"/>
      <c r="X14" s="1"/>
      <c r="Y14" s="25" t="s">
        <v>109</v>
      </c>
      <c r="Z14" s="25" t="s">
        <v>109</v>
      </c>
      <c r="AA14" s="25" t="s">
        <v>109</v>
      </c>
      <c r="AB14" s="25" t="s">
        <v>109</v>
      </c>
      <c r="AC14" s="32" t="s">
        <v>109</v>
      </c>
      <c r="AD14" s="23" t="s">
        <v>109</v>
      </c>
      <c r="AE14" s="23" t="s">
        <v>109</v>
      </c>
      <c r="AF14" s="23" t="s">
        <v>109</v>
      </c>
      <c r="AG14" s="23" t="s">
        <v>109</v>
      </c>
      <c r="AH14" s="23" t="s">
        <v>109</v>
      </c>
      <c r="AK14" s="27" t="str">
        <f t="shared" si="0"/>
        <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U14" s="1"/>
      <c r="AV14" s="28"/>
      <c r="AW14" s="29" t="s">
        <v>137</v>
      </c>
      <c r="AX14" s="30" t="str">
        <f t="shared" si="1"/>
        <v>---</v>
      </c>
      <c r="AY14" s="50" t="e">
        <f>VALUE(IF(AX14="---","",VLOOKUP(AX14,List1678345679102[],2,FALSE)))</f>
        <v>#VALUE!</v>
      </c>
      <c r="AZ14" s="1" t="str">
        <f t="shared" si="2"/>
        <v>---</v>
      </c>
      <c r="BA14" s="1" t="e">
        <f>VALUE(IF(AZ14="---","",VLOOKUP(AZ14,List1678345679102[],2,FALSE)))</f>
        <v>#VALUE!</v>
      </c>
      <c r="BB14" s="1" t="str">
        <f t="shared" si="3"/>
        <v>---</v>
      </c>
      <c r="BC14" s="1" t="str">
        <f t="shared" si="4"/>
        <v>---</v>
      </c>
      <c r="BD14" s="1"/>
      <c r="BE14" s="1"/>
      <c r="BF14" s="1"/>
      <c r="BG14" s="1"/>
      <c r="BH14" s="1"/>
      <c r="BI14" s="29" t="s">
        <v>137</v>
      </c>
      <c r="BJ14" s="161" t="str">
        <f>IF(H14="---","",VLOOKUP(H14,List1678345679102[],2,FALSE))</f>
        <v/>
      </c>
      <c r="BK14" s="161" t="str">
        <f>IF(I14="---","",VLOOKUP(I14,List1678345679102[],2,FALSE))</f>
        <v/>
      </c>
      <c r="BL14" s="161" t="str">
        <f>IF(J14="---","",VLOOKUP(J14,List1678345679102[],2,FALSE))</f>
        <v/>
      </c>
      <c r="BM14" s="161" t="str">
        <f>IF(K14="---","",VLOOKUP(K14,List1678345679102[],2,FALSE))</f>
        <v/>
      </c>
      <c r="BN14" s="161" t="str">
        <f>IF(L14="---","",VLOOKUP(L14,List1678345679102[],2,FALSE))</f>
        <v/>
      </c>
      <c r="BO14" s="161" t="str">
        <f>IF(M14="---","",VLOOKUP(M14,List1678345679102[],2,FALSE))</f>
        <v/>
      </c>
      <c r="BP14" s="161" t="str">
        <f>IF(N14="---","",VLOOKUP(N14,List1678345679102[],2,FALSE))</f>
        <v/>
      </c>
      <c r="BQ14" s="161" t="str">
        <f>IF(O14="---","",VLOOKUP(O14,List1678345679102[],2,FALSE))</f>
        <v/>
      </c>
      <c r="BR14" s="161" t="str">
        <f>IF(P14="---","",VLOOKUP(P14,List1678345679102[],2,FALSE))</f>
        <v/>
      </c>
      <c r="BS14" s="161" t="str">
        <f>IF(Q14="---","",VLOOKUP(Q14,List1678345679102[],2,FALSE))</f>
        <v/>
      </c>
      <c r="BT14" s="161" t="str">
        <f>IF(R14="---","",VLOOKUP(R14,List1678345679102[],2,FALSE))</f>
        <v/>
      </c>
      <c r="BU14" s="29" t="s">
        <v>137</v>
      </c>
      <c r="BV14" s="161" t="str">
        <f>IF(Y14="---","",VLOOKUP(Y14,List1678345679102[],2,FALSE))</f>
        <v/>
      </c>
      <c r="BW14" s="161" t="str">
        <f>IF(Z14="---","",VLOOKUP(Z14,List1678345679102[],2,FALSE))</f>
        <v/>
      </c>
      <c r="BX14" s="161" t="str">
        <f>IF(AA14="---","",VLOOKUP(AA14,List1678345679102[],2,FALSE))</f>
        <v/>
      </c>
      <c r="BY14" s="161" t="str">
        <f>IF(AB14="---","",VLOOKUP(AB14,List1678345679102[],2,FALSE))</f>
        <v/>
      </c>
      <c r="BZ14" s="161" t="str">
        <f>IF(AC14="---","",VLOOKUP(AC14,List1678345679102[],2,FALSE))</f>
        <v/>
      </c>
      <c r="CA14" s="161" t="str">
        <f>IF(AD14="---","",VLOOKUP(AD14,List1678345679102[],2,FALSE))</f>
        <v/>
      </c>
      <c r="CB14" s="161" t="str">
        <f>IF(AE14="---","",VLOOKUP(AE14,List1678345679102[],2,FALSE))</f>
        <v/>
      </c>
      <c r="CC14" s="161" t="str">
        <f>IF(AF14="---","",VLOOKUP(AF14,List1678345679102[],2,FALSE))</f>
        <v/>
      </c>
      <c r="CD14" s="161" t="str">
        <f>IF(AG14="---","",VLOOKUP(AG14,List1678345679102[],2,FALSE))</f>
        <v/>
      </c>
      <c r="CE14" s="161" t="str">
        <f>IF(AH14="---","",VLOOKUP(AH14,List1678345679102[],2,FALSE))</f>
        <v/>
      </c>
      <c r="CG14" s="1"/>
      <c r="CI14" s="1"/>
      <c r="CK14" s="1"/>
      <c r="CM14" s="1"/>
    </row>
    <row r="15" spans="2:92" s="8" customFormat="1" ht="13.5" customHeight="1">
      <c r="B15" s="352"/>
      <c r="C15" s="354" t="s">
        <v>138</v>
      </c>
      <c r="D15" s="355"/>
      <c r="E15" s="204" t="s">
        <v>139</v>
      </c>
      <c r="F15" s="204"/>
      <c r="G15" s="206"/>
      <c r="H15" s="25" t="s">
        <v>109</v>
      </c>
      <c r="I15" s="25" t="s">
        <v>109</v>
      </c>
      <c r="J15" s="25" t="s">
        <v>109</v>
      </c>
      <c r="K15" s="25" t="s">
        <v>109</v>
      </c>
      <c r="L15" s="25" t="s">
        <v>109</v>
      </c>
      <c r="M15" s="25" t="s">
        <v>109</v>
      </c>
      <c r="N15" s="25" t="s">
        <v>109</v>
      </c>
      <c r="O15" s="25" t="s">
        <v>109</v>
      </c>
      <c r="P15" s="25" t="s">
        <v>109</v>
      </c>
      <c r="Q15" s="25" t="s">
        <v>109</v>
      </c>
      <c r="R15" s="32" t="s">
        <v>109</v>
      </c>
      <c r="S15" s="1"/>
      <c r="T15" s="1"/>
      <c r="U15" s="1"/>
      <c r="V15" s="1"/>
      <c r="W15" s="1"/>
      <c r="X15" s="1"/>
      <c r="Y15" s="25" t="s">
        <v>109</v>
      </c>
      <c r="Z15" s="25" t="s">
        <v>109</v>
      </c>
      <c r="AA15" s="25" t="s">
        <v>109</v>
      </c>
      <c r="AB15" s="25" t="s">
        <v>109</v>
      </c>
      <c r="AC15" s="32" t="s">
        <v>109</v>
      </c>
      <c r="AD15" s="23" t="s">
        <v>109</v>
      </c>
      <c r="AE15" s="23" t="s">
        <v>109</v>
      </c>
      <c r="AF15" s="23" t="s">
        <v>109</v>
      </c>
      <c r="AG15" s="23" t="s">
        <v>109</v>
      </c>
      <c r="AH15" s="23" t="s">
        <v>109</v>
      </c>
      <c r="AK15" s="27" t="str">
        <f t="shared" si="0"/>
        <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U15" s="1"/>
      <c r="AV15" s="28"/>
      <c r="AW15" s="29" t="s">
        <v>140</v>
      </c>
      <c r="AX15" s="30" t="str">
        <f t="shared" si="1"/>
        <v>---</v>
      </c>
      <c r="AY15" s="50" t="e">
        <f>VALUE(IF(AX15="---","",VLOOKUP(AX15,List1678345679102[],2,FALSE)))</f>
        <v>#VALUE!</v>
      </c>
      <c r="AZ15" s="1" t="str">
        <f t="shared" si="2"/>
        <v>---</v>
      </c>
      <c r="BA15" s="1" t="e">
        <f>VALUE(IF(AZ15="---","",VLOOKUP(AZ15,List1678345679102[],2,FALSE)))</f>
        <v>#VALUE!</v>
      </c>
      <c r="BB15" s="1" t="str">
        <f t="shared" si="3"/>
        <v>---</v>
      </c>
      <c r="BC15" s="1" t="str">
        <f t="shared" si="4"/>
        <v>---</v>
      </c>
      <c r="BD15" s="1"/>
      <c r="BE15" s="1"/>
      <c r="BF15" s="1"/>
      <c r="BG15" s="1"/>
      <c r="BH15" s="1"/>
      <c r="BI15" s="29" t="s">
        <v>140</v>
      </c>
      <c r="BJ15" s="161" t="str">
        <f>IF(H15="---","",VLOOKUP(H15,List1678345679102[],2,FALSE))</f>
        <v/>
      </c>
      <c r="BK15" s="161" t="str">
        <f>IF(I15="---","",VLOOKUP(I15,List1678345679102[],2,FALSE))</f>
        <v/>
      </c>
      <c r="BL15" s="161" t="str">
        <f>IF(J15="---","",VLOOKUP(J15,List1678345679102[],2,FALSE))</f>
        <v/>
      </c>
      <c r="BM15" s="161" t="str">
        <f>IF(K15="---","",VLOOKUP(K15,List1678345679102[],2,FALSE))</f>
        <v/>
      </c>
      <c r="BN15" s="161" t="str">
        <f>IF(L15="---","",VLOOKUP(L15,List1678345679102[],2,FALSE))</f>
        <v/>
      </c>
      <c r="BO15" s="161" t="str">
        <f>IF(M15="---","",VLOOKUP(M15,List1678345679102[],2,FALSE))</f>
        <v/>
      </c>
      <c r="BP15" s="161" t="str">
        <f>IF(N15="---","",VLOOKUP(N15,List1678345679102[],2,FALSE))</f>
        <v/>
      </c>
      <c r="BQ15" s="161" t="str">
        <f>IF(O15="---","",VLOOKUP(O15,List1678345679102[],2,FALSE))</f>
        <v/>
      </c>
      <c r="BR15" s="161" t="str">
        <f>IF(P15="---","",VLOOKUP(P15,List1678345679102[],2,FALSE))</f>
        <v/>
      </c>
      <c r="BS15" s="161" t="str">
        <f>IF(Q15="---","",VLOOKUP(Q15,List1678345679102[],2,FALSE))</f>
        <v/>
      </c>
      <c r="BT15" s="161" t="str">
        <f>IF(R15="---","",VLOOKUP(R15,List1678345679102[],2,FALSE))</f>
        <v/>
      </c>
      <c r="BU15" s="29" t="s">
        <v>140</v>
      </c>
      <c r="BV15" s="161" t="str">
        <f>IF(Y15="---","",VLOOKUP(Y15,List1678345679102[],2,FALSE))</f>
        <v/>
      </c>
      <c r="BW15" s="161" t="str">
        <f>IF(Z15="---","",VLOOKUP(Z15,List1678345679102[],2,FALSE))</f>
        <v/>
      </c>
      <c r="BX15" s="161" t="str">
        <f>IF(AA15="---","",VLOOKUP(AA15,List1678345679102[],2,FALSE))</f>
        <v/>
      </c>
      <c r="BY15" s="161" t="str">
        <f>IF(AB15="---","",VLOOKUP(AB15,List1678345679102[],2,FALSE))</f>
        <v/>
      </c>
      <c r="BZ15" s="161" t="str">
        <f>IF(AC15="---","",VLOOKUP(AC15,List1678345679102[],2,FALSE))</f>
        <v/>
      </c>
      <c r="CA15" s="161" t="str">
        <f>IF(AD15="---","",VLOOKUP(AD15,List1678345679102[],2,FALSE))</f>
        <v/>
      </c>
      <c r="CB15" s="161" t="str">
        <f>IF(AE15="---","",VLOOKUP(AE15,List1678345679102[],2,FALSE))</f>
        <v/>
      </c>
      <c r="CC15" s="161" t="str">
        <f>IF(AF15="---","",VLOOKUP(AF15,List1678345679102[],2,FALSE))</f>
        <v/>
      </c>
      <c r="CD15" s="161" t="str">
        <f>IF(AG15="---","",VLOOKUP(AG15,List1678345679102[],2,FALSE))</f>
        <v/>
      </c>
      <c r="CE15" s="161" t="str">
        <f>IF(AH15="---","",VLOOKUP(AH15,List1678345679102[],2,FALSE))</f>
        <v/>
      </c>
      <c r="CG15" s="1"/>
      <c r="CI15" s="1"/>
      <c r="CK15" s="1"/>
      <c r="CM15" s="1"/>
    </row>
    <row r="16" spans="2:92" s="8" customFormat="1" ht="13.5" customHeight="1">
      <c r="B16" s="352"/>
      <c r="C16" s="354"/>
      <c r="D16" s="355"/>
      <c r="E16" s="204" t="s">
        <v>141</v>
      </c>
      <c r="F16" s="204"/>
      <c r="G16" s="206"/>
      <c r="H16" s="25" t="s">
        <v>109</v>
      </c>
      <c r="I16" s="25" t="s">
        <v>109</v>
      </c>
      <c r="J16" s="25" t="s">
        <v>109</v>
      </c>
      <c r="K16" s="25" t="s">
        <v>109</v>
      </c>
      <c r="L16" s="25" t="s">
        <v>109</v>
      </c>
      <c r="M16" s="25" t="s">
        <v>109</v>
      </c>
      <c r="N16" s="25" t="s">
        <v>109</v>
      </c>
      <c r="O16" s="25" t="s">
        <v>109</v>
      </c>
      <c r="P16" s="25" t="s">
        <v>109</v>
      </c>
      <c r="Q16" s="25" t="s">
        <v>109</v>
      </c>
      <c r="R16" s="32" t="s">
        <v>109</v>
      </c>
      <c r="S16" s="1"/>
      <c r="T16" s="1"/>
      <c r="U16" s="1"/>
      <c r="V16" s="1"/>
      <c r="W16" s="1"/>
      <c r="X16" s="1"/>
      <c r="Y16" s="25" t="s">
        <v>109</v>
      </c>
      <c r="Z16" s="25" t="s">
        <v>109</v>
      </c>
      <c r="AA16" s="25" t="s">
        <v>109</v>
      </c>
      <c r="AB16" s="25" t="s">
        <v>109</v>
      </c>
      <c r="AC16" s="32" t="s">
        <v>109</v>
      </c>
      <c r="AD16" s="23" t="s">
        <v>109</v>
      </c>
      <c r="AE16" s="23" t="s">
        <v>109</v>
      </c>
      <c r="AF16" s="23" t="s">
        <v>109</v>
      </c>
      <c r="AG16" s="23" t="s">
        <v>109</v>
      </c>
      <c r="AH16" s="23" t="s">
        <v>109</v>
      </c>
      <c r="AK16" s="27" t="str">
        <f t="shared" si="0"/>
        <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U16" s="1"/>
      <c r="AV16" s="28"/>
      <c r="AW16" s="29" t="s">
        <v>142</v>
      </c>
      <c r="AX16" s="30" t="str">
        <f t="shared" si="1"/>
        <v>---</v>
      </c>
      <c r="AY16" s="50" t="e">
        <f>VALUE(IF(AX16="---","",VLOOKUP(AX16,List1678345679102[],2,FALSE)))</f>
        <v>#VALUE!</v>
      </c>
      <c r="AZ16" s="1" t="str">
        <f t="shared" si="2"/>
        <v>---</v>
      </c>
      <c r="BA16" s="1" t="e">
        <f>VALUE(IF(AZ16="---","",VLOOKUP(AZ16,List1678345679102[],2,FALSE)))</f>
        <v>#VALUE!</v>
      </c>
      <c r="BB16" s="1" t="str">
        <f t="shared" si="3"/>
        <v>---</v>
      </c>
      <c r="BC16" s="1" t="str">
        <f t="shared" si="4"/>
        <v>---</v>
      </c>
      <c r="BD16" s="1"/>
      <c r="BE16" s="1"/>
      <c r="BF16" s="1"/>
      <c r="BG16" s="1"/>
      <c r="BH16" s="1"/>
      <c r="BI16" s="29" t="s">
        <v>142</v>
      </c>
      <c r="BJ16" s="161" t="str">
        <f>IF(H16="---","",VLOOKUP(H16,List1678345679102[],2,FALSE))</f>
        <v/>
      </c>
      <c r="BK16" s="161" t="str">
        <f>IF(I16="---","",VLOOKUP(I16,List1678345679102[],2,FALSE))</f>
        <v/>
      </c>
      <c r="BL16" s="161" t="str">
        <f>IF(J16="---","",VLOOKUP(J16,List1678345679102[],2,FALSE))</f>
        <v/>
      </c>
      <c r="BM16" s="161" t="str">
        <f>IF(K16="---","",VLOOKUP(K16,List1678345679102[],2,FALSE))</f>
        <v/>
      </c>
      <c r="BN16" s="161" t="str">
        <f>IF(L16="---","",VLOOKUP(L16,List1678345679102[],2,FALSE))</f>
        <v/>
      </c>
      <c r="BO16" s="161" t="str">
        <f>IF(M16="---","",VLOOKUP(M16,List1678345679102[],2,FALSE))</f>
        <v/>
      </c>
      <c r="BP16" s="161" t="str">
        <f>IF(N16="---","",VLOOKUP(N16,List1678345679102[],2,FALSE))</f>
        <v/>
      </c>
      <c r="BQ16" s="161" t="str">
        <f>IF(O16="---","",VLOOKUP(O16,List1678345679102[],2,FALSE))</f>
        <v/>
      </c>
      <c r="BR16" s="161" t="str">
        <f>IF(P16="---","",VLOOKUP(P16,List1678345679102[],2,FALSE))</f>
        <v/>
      </c>
      <c r="BS16" s="161" t="str">
        <f>IF(Q16="---","",VLOOKUP(Q16,List1678345679102[],2,FALSE))</f>
        <v/>
      </c>
      <c r="BT16" s="161" t="str">
        <f>IF(R16="---","",VLOOKUP(R16,List1678345679102[],2,FALSE))</f>
        <v/>
      </c>
      <c r="BU16" s="29" t="s">
        <v>142</v>
      </c>
      <c r="BV16" s="161" t="str">
        <f>IF(Y16="---","",VLOOKUP(Y16,List1678345679102[],2,FALSE))</f>
        <v/>
      </c>
      <c r="BW16" s="161" t="str">
        <f>IF(Z16="---","",VLOOKUP(Z16,List1678345679102[],2,FALSE))</f>
        <v/>
      </c>
      <c r="BX16" s="161" t="str">
        <f>IF(AA16="---","",VLOOKUP(AA16,List1678345679102[],2,FALSE))</f>
        <v/>
      </c>
      <c r="BY16" s="161" t="str">
        <f>IF(AB16="---","",VLOOKUP(AB16,List1678345679102[],2,FALSE))</f>
        <v/>
      </c>
      <c r="BZ16" s="161" t="str">
        <f>IF(AC16="---","",VLOOKUP(AC16,List1678345679102[],2,FALSE))</f>
        <v/>
      </c>
      <c r="CA16" s="161" t="str">
        <f>IF(AD16="---","",VLOOKUP(AD16,List1678345679102[],2,FALSE))</f>
        <v/>
      </c>
      <c r="CB16" s="161" t="str">
        <f>IF(AE16="---","",VLOOKUP(AE16,List1678345679102[],2,FALSE))</f>
        <v/>
      </c>
      <c r="CC16" s="161" t="str">
        <f>IF(AF16="---","",VLOOKUP(AF16,List1678345679102[],2,FALSE))</f>
        <v/>
      </c>
      <c r="CD16" s="161" t="str">
        <f>IF(AG16="---","",VLOOKUP(AG16,List1678345679102[],2,FALSE))</f>
        <v/>
      </c>
      <c r="CE16" s="161" t="str">
        <f>IF(AH16="---","",VLOOKUP(AH16,List1678345679102[],2,FALSE))</f>
        <v/>
      </c>
      <c r="CG16" s="1"/>
      <c r="CI16" s="1"/>
      <c r="CK16" s="1"/>
      <c r="CM16" s="1"/>
    </row>
    <row r="17" spans="2:92" s="8" customFormat="1" ht="13.5" customHeight="1">
      <c r="B17" s="352"/>
      <c r="C17" s="354"/>
      <c r="D17" s="355"/>
      <c r="E17" s="204" t="s">
        <v>143</v>
      </c>
      <c r="F17" s="204"/>
      <c r="G17" s="206"/>
      <c r="H17" s="25" t="s">
        <v>109</v>
      </c>
      <c r="I17" s="25" t="s">
        <v>109</v>
      </c>
      <c r="J17" s="25" t="s">
        <v>109</v>
      </c>
      <c r="K17" s="25" t="s">
        <v>109</v>
      </c>
      <c r="L17" s="25" t="s">
        <v>109</v>
      </c>
      <c r="M17" s="25" t="s">
        <v>109</v>
      </c>
      <c r="N17" s="25" t="s">
        <v>109</v>
      </c>
      <c r="O17" s="25" t="s">
        <v>109</v>
      </c>
      <c r="P17" s="25" t="s">
        <v>109</v>
      </c>
      <c r="Q17" s="25" t="s">
        <v>109</v>
      </c>
      <c r="R17" s="32" t="s">
        <v>109</v>
      </c>
      <c r="S17" s="1"/>
      <c r="T17" s="1"/>
      <c r="U17" s="1"/>
      <c r="V17" s="1"/>
      <c r="W17" s="1"/>
      <c r="X17" s="1"/>
      <c r="Y17" s="25" t="s">
        <v>109</v>
      </c>
      <c r="Z17" s="25" t="s">
        <v>109</v>
      </c>
      <c r="AA17" s="25" t="s">
        <v>109</v>
      </c>
      <c r="AB17" s="25" t="s">
        <v>109</v>
      </c>
      <c r="AC17" s="32" t="s">
        <v>109</v>
      </c>
      <c r="AD17" s="23" t="s">
        <v>109</v>
      </c>
      <c r="AE17" s="23" t="s">
        <v>109</v>
      </c>
      <c r="AF17" s="23" t="s">
        <v>109</v>
      </c>
      <c r="AG17" s="23" t="s">
        <v>109</v>
      </c>
      <c r="AH17" s="23" t="s">
        <v>109</v>
      </c>
      <c r="AK17" s="27" t="str">
        <f t="shared" si="0"/>
        <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144</v>
      </c>
      <c r="AX17" s="30" t="str">
        <f t="shared" si="1"/>
        <v>---</v>
      </c>
      <c r="AY17" s="50" t="e">
        <f>VALUE(IF(AX17="---","",VLOOKUP(AX17,List1678345679102[],2,FALSE)))</f>
        <v>#VALUE!</v>
      </c>
      <c r="AZ17" s="1" t="str">
        <f t="shared" si="2"/>
        <v>---</v>
      </c>
      <c r="BA17" s="1" t="e">
        <f>VALUE(IF(AZ17="---","",VLOOKUP(AZ17,List1678345679102[],2,FALSE)))</f>
        <v>#VALUE!</v>
      </c>
      <c r="BB17" s="1" t="str">
        <f t="shared" si="3"/>
        <v>---</v>
      </c>
      <c r="BC17" s="1" t="str">
        <f t="shared" si="4"/>
        <v>---</v>
      </c>
      <c r="BD17" s="1"/>
      <c r="BE17" s="1"/>
      <c r="BF17" s="1"/>
      <c r="BG17" s="1"/>
      <c r="BH17" s="1"/>
      <c r="BI17" s="29" t="s">
        <v>144</v>
      </c>
      <c r="BJ17" s="161" t="str">
        <f>IF(H17="---","",VLOOKUP(H17,List1678345679102[],2,FALSE))</f>
        <v/>
      </c>
      <c r="BK17" s="161" t="str">
        <f>IF(I17="---","",VLOOKUP(I17,List1678345679102[],2,FALSE))</f>
        <v/>
      </c>
      <c r="BL17" s="161" t="str">
        <f>IF(J17="---","",VLOOKUP(J17,List1678345679102[],2,FALSE))</f>
        <v/>
      </c>
      <c r="BM17" s="161" t="str">
        <f>IF(K17="---","",VLOOKUP(K17,List1678345679102[],2,FALSE))</f>
        <v/>
      </c>
      <c r="BN17" s="161" t="str">
        <f>IF(L17="---","",VLOOKUP(L17,List1678345679102[],2,FALSE))</f>
        <v/>
      </c>
      <c r="BO17" s="161" t="str">
        <f>IF(M17="---","",VLOOKUP(M17,List1678345679102[],2,FALSE))</f>
        <v/>
      </c>
      <c r="BP17" s="161" t="str">
        <f>IF(N17="---","",VLOOKUP(N17,List1678345679102[],2,FALSE))</f>
        <v/>
      </c>
      <c r="BQ17" s="161" t="str">
        <f>IF(O17="---","",VLOOKUP(O17,List1678345679102[],2,FALSE))</f>
        <v/>
      </c>
      <c r="BR17" s="161" t="str">
        <f>IF(P17="---","",VLOOKUP(P17,List1678345679102[],2,FALSE))</f>
        <v/>
      </c>
      <c r="BS17" s="161" t="str">
        <f>IF(Q17="---","",VLOOKUP(Q17,List1678345679102[],2,FALSE))</f>
        <v/>
      </c>
      <c r="BT17" s="161" t="str">
        <f>IF(R17="---","",VLOOKUP(R17,List1678345679102[],2,FALSE))</f>
        <v/>
      </c>
      <c r="BU17" s="29" t="s">
        <v>144</v>
      </c>
      <c r="BV17" s="161" t="str">
        <f>IF(Y17="---","",VLOOKUP(Y17,List1678345679102[],2,FALSE))</f>
        <v/>
      </c>
      <c r="BW17" s="161" t="str">
        <f>IF(Z17="---","",VLOOKUP(Z17,List1678345679102[],2,FALSE))</f>
        <v/>
      </c>
      <c r="BX17" s="161" t="str">
        <f>IF(AA17="---","",VLOOKUP(AA17,List1678345679102[],2,FALSE))</f>
        <v/>
      </c>
      <c r="BY17" s="161" t="str">
        <f>IF(AB17="---","",VLOOKUP(AB17,List1678345679102[],2,FALSE))</f>
        <v/>
      </c>
      <c r="BZ17" s="161" t="str">
        <f>IF(AC17="---","",VLOOKUP(AC17,List1678345679102[],2,FALSE))</f>
        <v/>
      </c>
      <c r="CA17" s="161" t="str">
        <f>IF(AD17="---","",VLOOKUP(AD17,List1678345679102[],2,FALSE))</f>
        <v/>
      </c>
      <c r="CB17" s="161" t="str">
        <f>IF(AE17="---","",VLOOKUP(AE17,List1678345679102[],2,FALSE))</f>
        <v/>
      </c>
      <c r="CC17" s="161" t="str">
        <f>IF(AF17="---","",VLOOKUP(AF17,List1678345679102[],2,FALSE))</f>
        <v/>
      </c>
      <c r="CD17" s="161" t="str">
        <f>IF(AG17="---","",VLOOKUP(AG17,List1678345679102[],2,FALSE))</f>
        <v/>
      </c>
      <c r="CE17" s="161" t="str">
        <f>IF(AH17="---","",VLOOKUP(AH17,List1678345679102[],2,FALSE))</f>
        <v/>
      </c>
      <c r="CG17" s="1"/>
      <c r="CI17" s="1"/>
      <c r="CK17" s="1"/>
      <c r="CM17" s="1"/>
    </row>
    <row r="18" spans="2:92" s="8" customFormat="1" ht="13.5" customHeight="1">
      <c r="B18" s="352"/>
      <c r="C18" s="354" t="s">
        <v>145</v>
      </c>
      <c r="D18" s="355"/>
      <c r="E18" s="204" t="s">
        <v>146</v>
      </c>
      <c r="F18" s="204"/>
      <c r="G18" s="206"/>
      <c r="H18" s="25" t="s">
        <v>109</v>
      </c>
      <c r="I18" s="25" t="s">
        <v>109</v>
      </c>
      <c r="J18" s="25" t="s">
        <v>109</v>
      </c>
      <c r="K18" s="25" t="s">
        <v>109</v>
      </c>
      <c r="L18" s="25" t="s">
        <v>109</v>
      </c>
      <c r="M18" s="25" t="s">
        <v>109</v>
      </c>
      <c r="N18" s="25" t="s">
        <v>109</v>
      </c>
      <c r="O18" s="25" t="s">
        <v>109</v>
      </c>
      <c r="P18" s="25" t="s">
        <v>109</v>
      </c>
      <c r="Q18" s="25" t="s">
        <v>109</v>
      </c>
      <c r="R18" s="32" t="s">
        <v>109</v>
      </c>
      <c r="S18" s="1"/>
      <c r="T18" s="1"/>
      <c r="U18" s="1"/>
      <c r="V18" s="1"/>
      <c r="W18" s="1"/>
      <c r="X18" s="1"/>
      <c r="Y18" s="25" t="s">
        <v>109</v>
      </c>
      <c r="Z18" s="25" t="s">
        <v>109</v>
      </c>
      <c r="AA18" s="25" t="s">
        <v>109</v>
      </c>
      <c r="AB18" s="25" t="s">
        <v>109</v>
      </c>
      <c r="AC18" s="32" t="s">
        <v>109</v>
      </c>
      <c r="AD18" s="23" t="s">
        <v>109</v>
      </c>
      <c r="AE18" s="23" t="s">
        <v>109</v>
      </c>
      <c r="AF18" s="23" t="s">
        <v>109</v>
      </c>
      <c r="AG18" s="23" t="s">
        <v>109</v>
      </c>
      <c r="AH18" s="23" t="s">
        <v>109</v>
      </c>
      <c r="AK18" s="27" t="str">
        <f t="shared" si="0"/>
        <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147</v>
      </c>
      <c r="AX18" s="30" t="str">
        <f t="shared" si="1"/>
        <v>---</v>
      </c>
      <c r="AY18" s="50" t="e">
        <f>VALUE(IF(AX18="---","",VLOOKUP(AX18,List1678345679102[],2,FALSE)))</f>
        <v>#VALUE!</v>
      </c>
      <c r="AZ18" s="1" t="str">
        <f t="shared" si="2"/>
        <v>---</v>
      </c>
      <c r="BA18" s="1" t="e">
        <f>VALUE(IF(AZ18="---","",VLOOKUP(AZ18,List1678345679102[],2,FALSE)))</f>
        <v>#VALUE!</v>
      </c>
      <c r="BB18" s="1" t="str">
        <f t="shared" si="3"/>
        <v>---</v>
      </c>
      <c r="BC18" s="1" t="str">
        <f t="shared" si="4"/>
        <v>---</v>
      </c>
      <c r="BD18" s="1"/>
      <c r="BE18" s="1"/>
      <c r="BF18" s="1"/>
      <c r="BG18" s="1"/>
      <c r="BH18" s="1"/>
      <c r="BI18" s="29" t="s">
        <v>147</v>
      </c>
      <c r="BJ18" s="161" t="str">
        <f>IF(H18="---","",VLOOKUP(H18,List1678345679102[],2,FALSE))</f>
        <v/>
      </c>
      <c r="BK18" s="161" t="str">
        <f>IF(I18="---","",VLOOKUP(I18,List1678345679102[],2,FALSE))</f>
        <v/>
      </c>
      <c r="BL18" s="161" t="str">
        <f>IF(J18="---","",VLOOKUP(J18,List1678345679102[],2,FALSE))</f>
        <v/>
      </c>
      <c r="BM18" s="161" t="str">
        <f>IF(K18="---","",VLOOKUP(K18,List1678345679102[],2,FALSE))</f>
        <v/>
      </c>
      <c r="BN18" s="161" t="str">
        <f>IF(L18="---","",VLOOKUP(L18,List1678345679102[],2,FALSE))</f>
        <v/>
      </c>
      <c r="BO18" s="161" t="str">
        <f>IF(M18="---","",VLOOKUP(M18,List1678345679102[],2,FALSE))</f>
        <v/>
      </c>
      <c r="BP18" s="161" t="str">
        <f>IF(N18="---","",VLOOKUP(N18,List1678345679102[],2,FALSE))</f>
        <v/>
      </c>
      <c r="BQ18" s="161" t="str">
        <f>IF(O18="---","",VLOOKUP(O18,List1678345679102[],2,FALSE))</f>
        <v/>
      </c>
      <c r="BR18" s="161" t="str">
        <f>IF(P18="---","",VLOOKUP(P18,List1678345679102[],2,FALSE))</f>
        <v/>
      </c>
      <c r="BS18" s="161" t="str">
        <f>IF(Q18="---","",VLOOKUP(Q18,List1678345679102[],2,FALSE))</f>
        <v/>
      </c>
      <c r="BT18" s="161" t="str">
        <f>IF(R18="---","",VLOOKUP(R18,List1678345679102[],2,FALSE))</f>
        <v/>
      </c>
      <c r="BU18" s="29" t="s">
        <v>147</v>
      </c>
      <c r="BV18" s="161" t="str">
        <f>IF(Y18="---","",VLOOKUP(Y18,List1678345679102[],2,FALSE))</f>
        <v/>
      </c>
      <c r="BW18" s="161" t="str">
        <f>IF(Z18="---","",VLOOKUP(Z18,List1678345679102[],2,FALSE))</f>
        <v/>
      </c>
      <c r="BX18" s="161" t="str">
        <f>IF(AA18="---","",VLOOKUP(AA18,List1678345679102[],2,FALSE))</f>
        <v/>
      </c>
      <c r="BY18" s="161" t="str">
        <f>IF(AB18="---","",VLOOKUP(AB18,List1678345679102[],2,FALSE))</f>
        <v/>
      </c>
      <c r="BZ18" s="161" t="str">
        <f>IF(AC18="---","",VLOOKUP(AC18,List1678345679102[],2,FALSE))</f>
        <v/>
      </c>
      <c r="CA18" s="161" t="str">
        <f>IF(AD18="---","",VLOOKUP(AD18,List1678345679102[],2,FALSE))</f>
        <v/>
      </c>
      <c r="CB18" s="161" t="str">
        <f>IF(AE18="---","",VLOOKUP(AE18,List1678345679102[],2,FALSE))</f>
        <v/>
      </c>
      <c r="CC18" s="161" t="str">
        <f>IF(AF18="---","",VLOOKUP(AF18,List1678345679102[],2,FALSE))</f>
        <v/>
      </c>
      <c r="CD18" s="161" t="str">
        <f>IF(AG18="---","",VLOOKUP(AG18,List1678345679102[],2,FALSE))</f>
        <v/>
      </c>
      <c r="CE18" s="161" t="str">
        <f>IF(AH18="---","",VLOOKUP(AH18,List1678345679102[],2,FALSE))</f>
        <v/>
      </c>
      <c r="CG18" s="1"/>
      <c r="CI18" s="1"/>
      <c r="CK18" s="1"/>
      <c r="CM18" s="1"/>
    </row>
    <row r="19" spans="2:92" s="8" customFormat="1" ht="13.5" customHeight="1">
      <c r="B19" s="352"/>
      <c r="C19" s="354"/>
      <c r="D19" s="355"/>
      <c r="E19" s="204" t="s">
        <v>148</v>
      </c>
      <c r="F19" s="204"/>
      <c r="G19" s="206"/>
      <c r="H19" s="25" t="s">
        <v>109</v>
      </c>
      <c r="I19" s="25" t="s">
        <v>109</v>
      </c>
      <c r="J19" s="25" t="s">
        <v>109</v>
      </c>
      <c r="K19" s="25" t="s">
        <v>109</v>
      </c>
      <c r="L19" s="25" t="s">
        <v>109</v>
      </c>
      <c r="M19" s="25" t="s">
        <v>109</v>
      </c>
      <c r="N19" s="25" t="s">
        <v>109</v>
      </c>
      <c r="O19" s="25" t="s">
        <v>109</v>
      </c>
      <c r="P19" s="25" t="s">
        <v>109</v>
      </c>
      <c r="Q19" s="25" t="s">
        <v>109</v>
      </c>
      <c r="R19" s="32" t="s">
        <v>109</v>
      </c>
      <c r="S19" s="1"/>
      <c r="T19" s="1"/>
      <c r="U19" s="1"/>
      <c r="V19" s="1"/>
      <c r="W19" s="1"/>
      <c r="X19" s="1"/>
      <c r="Y19" s="25" t="s">
        <v>109</v>
      </c>
      <c r="Z19" s="25" t="s">
        <v>109</v>
      </c>
      <c r="AA19" s="25" t="s">
        <v>109</v>
      </c>
      <c r="AB19" s="25" t="s">
        <v>109</v>
      </c>
      <c r="AC19" s="32" t="s">
        <v>109</v>
      </c>
      <c r="AD19" s="23" t="s">
        <v>109</v>
      </c>
      <c r="AE19" s="23" t="s">
        <v>109</v>
      </c>
      <c r="AF19" s="23" t="s">
        <v>109</v>
      </c>
      <c r="AG19" s="23" t="s">
        <v>109</v>
      </c>
      <c r="AH19" s="23" t="s">
        <v>109</v>
      </c>
      <c r="AK19" s="27" t="str">
        <f t="shared" si="0"/>
        <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149</v>
      </c>
      <c r="AX19" s="30" t="str">
        <f t="shared" si="1"/>
        <v>---</v>
      </c>
      <c r="AY19" s="50" t="e">
        <f>VALUE(IF(AX19="---","",VLOOKUP(AX19,List1678345679102[],2,FALSE)))</f>
        <v>#VALUE!</v>
      </c>
      <c r="AZ19" s="1" t="str">
        <f t="shared" si="2"/>
        <v>---</v>
      </c>
      <c r="BA19" s="1" t="e">
        <f>VALUE(IF(AZ19="---","",VLOOKUP(AZ19,List1678345679102[],2,FALSE)))</f>
        <v>#VALUE!</v>
      </c>
      <c r="BB19" s="1" t="str">
        <f t="shared" si="3"/>
        <v>---</v>
      </c>
      <c r="BC19" s="1" t="str">
        <f t="shared" si="4"/>
        <v>---</v>
      </c>
      <c r="BD19" s="1"/>
      <c r="BE19" s="1"/>
      <c r="BF19" s="1"/>
      <c r="BG19" s="1"/>
      <c r="BH19" s="1"/>
      <c r="BI19" s="29" t="s">
        <v>149</v>
      </c>
      <c r="BJ19" s="161" t="str">
        <f>IF(H19="---","",VLOOKUP(H19,List1678345679102[],2,FALSE))</f>
        <v/>
      </c>
      <c r="BK19" s="161" t="str">
        <f>IF(I19="---","",VLOOKUP(I19,List1678345679102[],2,FALSE))</f>
        <v/>
      </c>
      <c r="BL19" s="161" t="str">
        <f>IF(J19="---","",VLOOKUP(J19,List1678345679102[],2,FALSE))</f>
        <v/>
      </c>
      <c r="BM19" s="161" t="str">
        <f>IF(K19="---","",VLOOKUP(K19,List1678345679102[],2,FALSE))</f>
        <v/>
      </c>
      <c r="BN19" s="161" t="str">
        <f>IF(L19="---","",VLOOKUP(L19,List1678345679102[],2,FALSE))</f>
        <v/>
      </c>
      <c r="BO19" s="161" t="str">
        <f>IF(M19="---","",VLOOKUP(M19,List1678345679102[],2,FALSE))</f>
        <v/>
      </c>
      <c r="BP19" s="161" t="str">
        <f>IF(N19="---","",VLOOKUP(N19,List1678345679102[],2,FALSE))</f>
        <v/>
      </c>
      <c r="BQ19" s="161" t="str">
        <f>IF(O19="---","",VLOOKUP(O19,List1678345679102[],2,FALSE))</f>
        <v/>
      </c>
      <c r="BR19" s="161" t="str">
        <f>IF(P19="---","",VLOOKUP(P19,List1678345679102[],2,FALSE))</f>
        <v/>
      </c>
      <c r="BS19" s="161" t="str">
        <f>IF(Q19="---","",VLOOKUP(Q19,List1678345679102[],2,FALSE))</f>
        <v/>
      </c>
      <c r="BT19" s="161" t="str">
        <f>IF(R19="---","",VLOOKUP(R19,List1678345679102[],2,FALSE))</f>
        <v/>
      </c>
      <c r="BU19" s="29" t="s">
        <v>149</v>
      </c>
      <c r="BV19" s="161" t="str">
        <f>IF(Y19="---","",VLOOKUP(Y19,List1678345679102[],2,FALSE))</f>
        <v/>
      </c>
      <c r="BW19" s="161" t="str">
        <f>IF(Z19="---","",VLOOKUP(Z19,List1678345679102[],2,FALSE))</f>
        <v/>
      </c>
      <c r="BX19" s="161" t="str">
        <f>IF(AA19="---","",VLOOKUP(AA19,List1678345679102[],2,FALSE))</f>
        <v/>
      </c>
      <c r="BY19" s="161" t="str">
        <f>IF(AB19="---","",VLOOKUP(AB19,List1678345679102[],2,FALSE))</f>
        <v/>
      </c>
      <c r="BZ19" s="161" t="str">
        <f>IF(AC19="---","",VLOOKUP(AC19,List1678345679102[],2,FALSE))</f>
        <v/>
      </c>
      <c r="CA19" s="161" t="str">
        <f>IF(AD19="---","",VLOOKUP(AD19,List1678345679102[],2,FALSE))</f>
        <v/>
      </c>
      <c r="CB19" s="161" t="str">
        <f>IF(AE19="---","",VLOOKUP(AE19,List1678345679102[],2,FALSE))</f>
        <v/>
      </c>
      <c r="CC19" s="161" t="str">
        <f>IF(AF19="---","",VLOOKUP(AF19,List1678345679102[],2,FALSE))</f>
        <v/>
      </c>
      <c r="CD19" s="161" t="str">
        <f>IF(AG19="---","",VLOOKUP(AG19,List1678345679102[],2,FALSE))</f>
        <v/>
      </c>
      <c r="CE19" s="161" t="str">
        <f>IF(AH19="---","",VLOOKUP(AH19,List1678345679102[],2,FALSE))</f>
        <v/>
      </c>
      <c r="CG19" s="1"/>
      <c r="CI19" s="1"/>
      <c r="CK19" s="1"/>
      <c r="CM19" s="1"/>
    </row>
    <row r="20" spans="2:92" s="8" customFormat="1" ht="13.5" customHeight="1">
      <c r="B20" s="353"/>
      <c r="C20" s="354"/>
      <c r="D20" s="355"/>
      <c r="E20" s="204" t="s">
        <v>150</v>
      </c>
      <c r="F20" s="204"/>
      <c r="G20" s="206"/>
      <c r="H20" s="25" t="s">
        <v>109</v>
      </c>
      <c r="I20" s="25" t="s">
        <v>109</v>
      </c>
      <c r="J20" s="25" t="s">
        <v>109</v>
      </c>
      <c r="K20" s="25" t="s">
        <v>109</v>
      </c>
      <c r="L20" s="25" t="s">
        <v>109</v>
      </c>
      <c r="M20" s="25" t="s">
        <v>109</v>
      </c>
      <c r="N20" s="25" t="s">
        <v>109</v>
      </c>
      <c r="O20" s="25" t="s">
        <v>109</v>
      </c>
      <c r="P20" s="25" t="s">
        <v>109</v>
      </c>
      <c r="Q20" s="25" t="s">
        <v>109</v>
      </c>
      <c r="R20" s="32" t="s">
        <v>109</v>
      </c>
      <c r="S20" s="1"/>
      <c r="T20" s="1"/>
      <c r="U20" s="1"/>
      <c r="V20" s="1"/>
      <c r="W20" s="1"/>
      <c r="X20" s="1"/>
      <c r="Y20" s="25" t="s">
        <v>109</v>
      </c>
      <c r="Z20" s="25" t="s">
        <v>109</v>
      </c>
      <c r="AA20" s="25" t="s">
        <v>109</v>
      </c>
      <c r="AB20" s="25" t="s">
        <v>109</v>
      </c>
      <c r="AC20" s="32" t="s">
        <v>109</v>
      </c>
      <c r="AD20" s="23" t="s">
        <v>109</v>
      </c>
      <c r="AE20" s="23" t="s">
        <v>109</v>
      </c>
      <c r="AF20" s="23" t="s">
        <v>109</v>
      </c>
      <c r="AG20" s="23" t="s">
        <v>109</v>
      </c>
      <c r="AH20" s="23" t="s">
        <v>109</v>
      </c>
      <c r="AK20" s="27" t="str">
        <f t="shared" si="0"/>
        <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151</v>
      </c>
      <c r="AX20" s="30" t="str">
        <f t="shared" si="1"/>
        <v>---</v>
      </c>
      <c r="AY20" s="50" t="e">
        <f>VALUE(IF(AX20="---","",VLOOKUP(AX20,List1678345679102[],2,FALSE)))</f>
        <v>#VALUE!</v>
      </c>
      <c r="AZ20" s="1" t="str">
        <f t="shared" si="2"/>
        <v>---</v>
      </c>
      <c r="BA20" s="1" t="e">
        <f>VALUE(IF(AZ20="---","",VLOOKUP(AZ20,List1678345679102[],2,FALSE)))</f>
        <v>#VALUE!</v>
      </c>
      <c r="BB20" s="1" t="str">
        <f t="shared" si="3"/>
        <v>---</v>
      </c>
      <c r="BC20" s="1" t="str">
        <f t="shared" si="4"/>
        <v>---</v>
      </c>
      <c r="BD20" s="1"/>
      <c r="BE20" s="1"/>
      <c r="BF20" s="1"/>
      <c r="BG20" s="1"/>
      <c r="BH20" s="1"/>
      <c r="BI20" s="29" t="s">
        <v>151</v>
      </c>
      <c r="BJ20" s="161" t="str">
        <f>IF(H20="---","",VLOOKUP(H20,List1678345679102[],2,FALSE))</f>
        <v/>
      </c>
      <c r="BK20" s="161" t="str">
        <f>IF(I20="---","",VLOOKUP(I20,List1678345679102[],2,FALSE))</f>
        <v/>
      </c>
      <c r="BL20" s="161" t="str">
        <f>IF(J20="---","",VLOOKUP(J20,List1678345679102[],2,FALSE))</f>
        <v/>
      </c>
      <c r="BM20" s="161" t="str">
        <f>IF(K20="---","",VLOOKUP(K20,List1678345679102[],2,FALSE))</f>
        <v/>
      </c>
      <c r="BN20" s="161" t="str">
        <f>IF(L20="---","",VLOOKUP(L20,List1678345679102[],2,FALSE))</f>
        <v/>
      </c>
      <c r="BO20" s="161" t="str">
        <f>IF(M20="---","",VLOOKUP(M20,List1678345679102[],2,FALSE))</f>
        <v/>
      </c>
      <c r="BP20" s="161" t="str">
        <f>IF(N20="---","",VLOOKUP(N20,List1678345679102[],2,FALSE))</f>
        <v/>
      </c>
      <c r="BQ20" s="161" t="str">
        <f>IF(O20="---","",VLOOKUP(O20,List1678345679102[],2,FALSE))</f>
        <v/>
      </c>
      <c r="BR20" s="161" t="str">
        <f>IF(P20="---","",VLOOKUP(P20,List1678345679102[],2,FALSE))</f>
        <v/>
      </c>
      <c r="BS20" s="161" t="str">
        <f>IF(Q20="---","",VLOOKUP(Q20,List1678345679102[],2,FALSE))</f>
        <v/>
      </c>
      <c r="BT20" s="161" t="str">
        <f>IF(R20="---","",VLOOKUP(R20,List1678345679102[],2,FALSE))</f>
        <v/>
      </c>
      <c r="BU20" s="29" t="s">
        <v>151</v>
      </c>
      <c r="BV20" s="161" t="str">
        <f>IF(Y20="---","",VLOOKUP(Y20,List1678345679102[],2,FALSE))</f>
        <v/>
      </c>
      <c r="BW20" s="161" t="str">
        <f>IF(Z20="---","",VLOOKUP(Z20,List1678345679102[],2,FALSE))</f>
        <v/>
      </c>
      <c r="BX20" s="161" t="str">
        <f>IF(AA20="---","",VLOOKUP(AA20,List1678345679102[],2,FALSE))</f>
        <v/>
      </c>
      <c r="BY20" s="161" t="str">
        <f>IF(AB20="---","",VLOOKUP(AB20,List1678345679102[],2,FALSE))</f>
        <v/>
      </c>
      <c r="BZ20" s="161" t="str">
        <f>IF(AC20="---","",VLOOKUP(AC20,List1678345679102[],2,FALSE))</f>
        <v/>
      </c>
      <c r="CA20" s="161" t="str">
        <f>IF(AD20="---","",VLOOKUP(AD20,List1678345679102[],2,FALSE))</f>
        <v/>
      </c>
      <c r="CB20" s="161" t="str">
        <f>IF(AE20="---","",VLOOKUP(AE20,List1678345679102[],2,FALSE))</f>
        <v/>
      </c>
      <c r="CC20" s="161" t="str">
        <f>IF(AF20="---","",VLOOKUP(AF20,List1678345679102[],2,FALSE))</f>
        <v/>
      </c>
      <c r="CD20" s="161" t="str">
        <f>IF(AG20="---","",VLOOKUP(AG20,List1678345679102[],2,FALSE))</f>
        <v/>
      </c>
      <c r="CE20" s="161" t="str">
        <f>IF(AH20="---","",VLOOKUP(AH20,List1678345679102[],2,FALSE))</f>
        <v/>
      </c>
      <c r="CG20" s="1"/>
      <c r="CI20" s="1"/>
      <c r="CK20" s="1"/>
      <c r="CM20" s="1"/>
    </row>
    <row r="21" spans="2:92" s="8" customFormat="1" ht="13.5" customHeight="1">
      <c r="B21" s="351">
        <v>3</v>
      </c>
      <c r="C21" s="356" t="s">
        <v>152</v>
      </c>
      <c r="D21" s="357"/>
      <c r="E21" s="204" t="s">
        <v>153</v>
      </c>
      <c r="F21" s="204"/>
      <c r="G21" s="206"/>
      <c r="H21" s="25" t="s">
        <v>109</v>
      </c>
      <c r="I21" s="25" t="s">
        <v>109</v>
      </c>
      <c r="J21" s="25" t="s">
        <v>109</v>
      </c>
      <c r="K21" s="25" t="s">
        <v>109</v>
      </c>
      <c r="L21" s="25" t="s">
        <v>109</v>
      </c>
      <c r="M21" s="25" t="s">
        <v>109</v>
      </c>
      <c r="N21" s="25" t="s">
        <v>109</v>
      </c>
      <c r="O21" s="25" t="s">
        <v>109</v>
      </c>
      <c r="P21" s="25" t="s">
        <v>109</v>
      </c>
      <c r="Q21" s="25" t="s">
        <v>109</v>
      </c>
      <c r="R21" s="32" t="s">
        <v>109</v>
      </c>
      <c r="S21" s="1"/>
      <c r="T21" s="1"/>
      <c r="U21" s="1"/>
      <c r="V21" s="1"/>
      <c r="W21" s="1"/>
      <c r="X21" s="1"/>
      <c r="Y21" s="25" t="s">
        <v>109</v>
      </c>
      <c r="Z21" s="25" t="s">
        <v>109</v>
      </c>
      <c r="AA21" s="25" t="s">
        <v>109</v>
      </c>
      <c r="AB21" s="25" t="s">
        <v>109</v>
      </c>
      <c r="AC21" s="32" t="s">
        <v>109</v>
      </c>
      <c r="AD21" s="23" t="s">
        <v>109</v>
      </c>
      <c r="AE21" s="23" t="s">
        <v>109</v>
      </c>
      <c r="AF21" s="23" t="s">
        <v>109</v>
      </c>
      <c r="AG21" s="23" t="s">
        <v>109</v>
      </c>
      <c r="AH21" s="23" t="s">
        <v>109</v>
      </c>
      <c r="AK21" s="27" t="str">
        <f t="shared" si="0"/>
        <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154</v>
      </c>
      <c r="AX21" s="30" t="str">
        <f t="shared" si="1"/>
        <v>---</v>
      </c>
      <c r="AY21" s="50" t="e">
        <f>VALUE(IF(AX21="---","",VLOOKUP(AX21,List1678345679102[],2,FALSE)))</f>
        <v>#VALUE!</v>
      </c>
      <c r="AZ21" s="1" t="str">
        <f t="shared" si="2"/>
        <v>---</v>
      </c>
      <c r="BA21" s="1" t="e">
        <f>VALUE(IF(AZ21="---","",VLOOKUP(AZ21,List1678345679102[],2,FALSE)))</f>
        <v>#VALUE!</v>
      </c>
      <c r="BB21" s="1" t="str">
        <f t="shared" si="3"/>
        <v>---</v>
      </c>
      <c r="BC21" s="1" t="str">
        <f t="shared" si="4"/>
        <v>---</v>
      </c>
      <c r="BD21" s="1"/>
      <c r="BE21" s="1"/>
      <c r="BF21" s="1"/>
      <c r="BG21" s="1"/>
      <c r="BH21" s="1"/>
      <c r="BI21" s="29" t="s">
        <v>154</v>
      </c>
      <c r="BJ21" s="161" t="str">
        <f>IF(H21="---","",VLOOKUP(H21,List1678345679102[],2,FALSE))</f>
        <v/>
      </c>
      <c r="BK21" s="161" t="str">
        <f>IF(I21="---","",VLOOKUP(I21,List1678345679102[],2,FALSE))</f>
        <v/>
      </c>
      <c r="BL21" s="161" t="str">
        <f>IF(J21="---","",VLOOKUP(J21,List1678345679102[],2,FALSE))</f>
        <v/>
      </c>
      <c r="BM21" s="161" t="str">
        <f>IF(K21="---","",VLOOKUP(K21,List1678345679102[],2,FALSE))</f>
        <v/>
      </c>
      <c r="BN21" s="161" t="str">
        <f>IF(L21="---","",VLOOKUP(L21,List1678345679102[],2,FALSE))</f>
        <v/>
      </c>
      <c r="BO21" s="161" t="str">
        <f>IF(M21="---","",VLOOKUP(M21,List1678345679102[],2,FALSE))</f>
        <v/>
      </c>
      <c r="BP21" s="161" t="str">
        <f>IF(N21="---","",VLOOKUP(N21,List1678345679102[],2,FALSE))</f>
        <v/>
      </c>
      <c r="BQ21" s="161" t="str">
        <f>IF(O21="---","",VLOOKUP(O21,List1678345679102[],2,FALSE))</f>
        <v/>
      </c>
      <c r="BR21" s="161" t="str">
        <f>IF(P21="---","",VLOOKUP(P21,List1678345679102[],2,FALSE))</f>
        <v/>
      </c>
      <c r="BS21" s="161" t="str">
        <f>IF(Q21="---","",VLOOKUP(Q21,List1678345679102[],2,FALSE))</f>
        <v/>
      </c>
      <c r="BT21" s="161" t="str">
        <f>IF(R21="---","",VLOOKUP(R21,List1678345679102[],2,FALSE))</f>
        <v/>
      </c>
      <c r="BU21" s="29" t="s">
        <v>154</v>
      </c>
      <c r="BV21" s="161" t="str">
        <f>IF(Y21="---","",VLOOKUP(Y21,List1678345679102[],2,FALSE))</f>
        <v/>
      </c>
      <c r="BW21" s="161" t="str">
        <f>IF(Z21="---","",VLOOKUP(Z21,List1678345679102[],2,FALSE))</f>
        <v/>
      </c>
      <c r="BX21" s="161" t="str">
        <f>IF(AA21="---","",VLOOKUP(AA21,List1678345679102[],2,FALSE))</f>
        <v/>
      </c>
      <c r="BY21" s="161" t="str">
        <f>IF(AB21="---","",VLOOKUP(AB21,List1678345679102[],2,FALSE))</f>
        <v/>
      </c>
      <c r="BZ21" s="161" t="str">
        <f>IF(AC21="---","",VLOOKUP(AC21,List1678345679102[],2,FALSE))</f>
        <v/>
      </c>
      <c r="CA21" s="161" t="str">
        <f>IF(AD21="---","",VLOOKUP(AD21,List1678345679102[],2,FALSE))</f>
        <v/>
      </c>
      <c r="CB21" s="161" t="str">
        <f>IF(AE21="---","",VLOOKUP(AE21,List1678345679102[],2,FALSE))</f>
        <v/>
      </c>
      <c r="CC21" s="161" t="str">
        <f>IF(AF21="---","",VLOOKUP(AF21,List1678345679102[],2,FALSE))</f>
        <v/>
      </c>
      <c r="CD21" s="161" t="str">
        <f>IF(AG21="---","",VLOOKUP(AG21,List1678345679102[],2,FALSE))</f>
        <v/>
      </c>
      <c r="CE21" s="161" t="str">
        <f>IF(AH21="---","",VLOOKUP(AH21,List1678345679102[],2,FALSE))</f>
        <v/>
      </c>
      <c r="CG21" s="1"/>
      <c r="CI21" s="1"/>
      <c r="CK21" s="1"/>
      <c r="CM21" s="1"/>
    </row>
    <row r="22" spans="2:92" s="8" customFormat="1">
      <c r="B22" s="352"/>
      <c r="C22" s="356"/>
      <c r="D22" s="357"/>
      <c r="E22" s="204" t="s">
        <v>155</v>
      </c>
      <c r="F22" s="204"/>
      <c r="G22" s="206"/>
      <c r="H22" s="25" t="s">
        <v>109</v>
      </c>
      <c r="I22" s="25" t="s">
        <v>109</v>
      </c>
      <c r="J22" s="25" t="s">
        <v>109</v>
      </c>
      <c r="K22" s="25" t="s">
        <v>109</v>
      </c>
      <c r="L22" s="25" t="s">
        <v>109</v>
      </c>
      <c r="M22" s="25" t="s">
        <v>109</v>
      </c>
      <c r="N22" s="25" t="s">
        <v>109</v>
      </c>
      <c r="O22" s="25" t="s">
        <v>109</v>
      </c>
      <c r="P22" s="25" t="s">
        <v>109</v>
      </c>
      <c r="Q22" s="25" t="s">
        <v>109</v>
      </c>
      <c r="R22" s="32" t="s">
        <v>109</v>
      </c>
      <c r="S22" s="1"/>
      <c r="T22" s="1"/>
      <c r="U22" s="1"/>
      <c r="V22" s="1"/>
      <c r="W22" s="1"/>
      <c r="X22" s="1"/>
      <c r="Y22" s="25" t="s">
        <v>109</v>
      </c>
      <c r="Z22" s="25" t="s">
        <v>109</v>
      </c>
      <c r="AA22" s="25" t="s">
        <v>109</v>
      </c>
      <c r="AB22" s="25" t="s">
        <v>109</v>
      </c>
      <c r="AC22" s="32" t="s">
        <v>109</v>
      </c>
      <c r="AD22" s="23" t="s">
        <v>109</v>
      </c>
      <c r="AE22" s="23" t="s">
        <v>109</v>
      </c>
      <c r="AF22" s="23" t="s">
        <v>109</v>
      </c>
      <c r="AG22" s="23" t="s">
        <v>109</v>
      </c>
      <c r="AH22" s="23" t="s">
        <v>109</v>
      </c>
      <c r="AK22" s="27" t="str">
        <f t="shared" si="0"/>
        <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156</v>
      </c>
      <c r="AX22" s="30" t="str">
        <f t="shared" si="1"/>
        <v>---</v>
      </c>
      <c r="AY22" s="50" t="e">
        <f>VALUE(IF(AX22="---","",VLOOKUP(AX22,List1678345679102[],2,FALSE)))</f>
        <v>#VALUE!</v>
      </c>
      <c r="AZ22" s="1" t="str">
        <f t="shared" si="2"/>
        <v>---</v>
      </c>
      <c r="BA22" s="1" t="e">
        <f>VALUE(IF(AZ22="---","",VLOOKUP(AZ22,List1678345679102[],2,FALSE)))</f>
        <v>#VALUE!</v>
      </c>
      <c r="BB22" s="1" t="str">
        <f t="shared" si="3"/>
        <v>---</v>
      </c>
      <c r="BC22" s="1" t="str">
        <f t="shared" si="4"/>
        <v>---</v>
      </c>
      <c r="BD22" s="1"/>
      <c r="BE22" s="1"/>
      <c r="BF22" s="1"/>
      <c r="BG22" s="1"/>
      <c r="BH22" s="1"/>
      <c r="BI22" s="29" t="s">
        <v>156</v>
      </c>
      <c r="BJ22" s="161" t="str">
        <f>IF(H22="---","",VLOOKUP(H22,List1678345679102[],2,FALSE))</f>
        <v/>
      </c>
      <c r="BK22" s="161" t="str">
        <f>IF(I22="---","",VLOOKUP(I22,List1678345679102[],2,FALSE))</f>
        <v/>
      </c>
      <c r="BL22" s="161" t="str">
        <f>IF(J22="---","",VLOOKUP(J22,List1678345679102[],2,FALSE))</f>
        <v/>
      </c>
      <c r="BM22" s="161" t="str">
        <f>IF(K22="---","",VLOOKUP(K22,List1678345679102[],2,FALSE))</f>
        <v/>
      </c>
      <c r="BN22" s="161" t="str">
        <f>IF(L22="---","",VLOOKUP(L22,List1678345679102[],2,FALSE))</f>
        <v/>
      </c>
      <c r="BO22" s="161" t="str">
        <f>IF(M22="---","",VLOOKUP(M22,List1678345679102[],2,FALSE))</f>
        <v/>
      </c>
      <c r="BP22" s="161" t="str">
        <f>IF(N22="---","",VLOOKUP(N22,List1678345679102[],2,FALSE))</f>
        <v/>
      </c>
      <c r="BQ22" s="161" t="str">
        <f>IF(O22="---","",VLOOKUP(O22,List1678345679102[],2,FALSE))</f>
        <v/>
      </c>
      <c r="BR22" s="161" t="str">
        <f>IF(P22="---","",VLOOKUP(P22,List1678345679102[],2,FALSE))</f>
        <v/>
      </c>
      <c r="BS22" s="161" t="str">
        <f>IF(Q22="---","",VLOOKUP(Q22,List1678345679102[],2,FALSE))</f>
        <v/>
      </c>
      <c r="BT22" s="161" t="str">
        <f>IF(R22="---","",VLOOKUP(R22,List1678345679102[],2,FALSE))</f>
        <v/>
      </c>
      <c r="BU22" s="29" t="s">
        <v>156</v>
      </c>
      <c r="BV22" s="161" t="str">
        <f>IF(Y22="---","",VLOOKUP(Y22,List1678345679102[],2,FALSE))</f>
        <v/>
      </c>
      <c r="BW22" s="161" t="str">
        <f>IF(Z22="---","",VLOOKUP(Z22,List1678345679102[],2,FALSE))</f>
        <v/>
      </c>
      <c r="BX22" s="161" t="str">
        <f>IF(AA22="---","",VLOOKUP(AA22,List1678345679102[],2,FALSE))</f>
        <v/>
      </c>
      <c r="BY22" s="161" t="str">
        <f>IF(AB22="---","",VLOOKUP(AB22,List1678345679102[],2,FALSE))</f>
        <v/>
      </c>
      <c r="BZ22" s="161" t="str">
        <f>IF(AC22="---","",VLOOKUP(AC22,List1678345679102[],2,FALSE))</f>
        <v/>
      </c>
      <c r="CA22" s="161" t="str">
        <f>IF(AD22="---","",VLOOKUP(AD22,List1678345679102[],2,FALSE))</f>
        <v/>
      </c>
      <c r="CB22" s="161" t="str">
        <f>IF(AE22="---","",VLOOKUP(AE22,List1678345679102[],2,FALSE))</f>
        <v/>
      </c>
      <c r="CC22" s="161" t="str">
        <f>IF(AF22="---","",VLOOKUP(AF22,List1678345679102[],2,FALSE))</f>
        <v/>
      </c>
      <c r="CD22" s="161" t="str">
        <f>IF(AG22="---","",VLOOKUP(AG22,List1678345679102[],2,FALSE))</f>
        <v/>
      </c>
      <c r="CE22" s="161" t="str">
        <f>IF(AH22="---","",VLOOKUP(AH22,List1678345679102[],2,FALSE))</f>
        <v/>
      </c>
      <c r="CG22" s="1"/>
      <c r="CI22" s="1"/>
      <c r="CK22" s="1"/>
      <c r="CM22" s="1"/>
    </row>
    <row r="23" spans="2:92" s="8" customFormat="1" ht="13.5" customHeight="1">
      <c r="B23" s="352"/>
      <c r="C23" s="356"/>
      <c r="D23" s="357"/>
      <c r="E23" s="204" t="s">
        <v>157</v>
      </c>
      <c r="F23" s="204"/>
      <c r="G23" s="206"/>
      <c r="H23" s="25" t="s">
        <v>109</v>
      </c>
      <c r="I23" s="25" t="s">
        <v>109</v>
      </c>
      <c r="J23" s="25" t="s">
        <v>109</v>
      </c>
      <c r="K23" s="25" t="s">
        <v>109</v>
      </c>
      <c r="L23" s="25" t="s">
        <v>109</v>
      </c>
      <c r="M23" s="25" t="s">
        <v>109</v>
      </c>
      <c r="N23" s="25" t="s">
        <v>109</v>
      </c>
      <c r="O23" s="25" t="s">
        <v>109</v>
      </c>
      <c r="P23" s="25" t="s">
        <v>109</v>
      </c>
      <c r="Q23" s="25" t="s">
        <v>109</v>
      </c>
      <c r="R23" s="32" t="s">
        <v>109</v>
      </c>
      <c r="S23" s="1"/>
      <c r="T23" s="1"/>
      <c r="U23" s="1"/>
      <c r="V23" s="1"/>
      <c r="W23" s="1"/>
      <c r="X23" s="1"/>
      <c r="Y23" s="25" t="s">
        <v>109</v>
      </c>
      <c r="Z23" s="25" t="s">
        <v>109</v>
      </c>
      <c r="AA23" s="25" t="s">
        <v>109</v>
      </c>
      <c r="AB23" s="25" t="s">
        <v>109</v>
      </c>
      <c r="AC23" s="32" t="s">
        <v>109</v>
      </c>
      <c r="AD23" s="23" t="s">
        <v>109</v>
      </c>
      <c r="AE23" s="23" t="s">
        <v>109</v>
      </c>
      <c r="AF23" s="23" t="s">
        <v>109</v>
      </c>
      <c r="AG23" s="23" t="s">
        <v>109</v>
      </c>
      <c r="AH23" s="23" t="s">
        <v>109</v>
      </c>
      <c r="AK23" s="27" t="str">
        <f t="shared" si="0"/>
        <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158</v>
      </c>
      <c r="AX23" s="30" t="str">
        <f t="shared" si="1"/>
        <v>---</v>
      </c>
      <c r="AY23" s="50" t="e">
        <f>VALUE(IF(AX23="---","",VLOOKUP(AX23,List1678345679102[],2,FALSE)))</f>
        <v>#VALUE!</v>
      </c>
      <c r="AZ23" s="1" t="str">
        <f t="shared" si="2"/>
        <v>---</v>
      </c>
      <c r="BA23" s="1" t="e">
        <f>VALUE(IF(AZ23="---","",VLOOKUP(AZ23,List1678345679102[],2,FALSE)))</f>
        <v>#VALUE!</v>
      </c>
      <c r="BB23" s="1" t="str">
        <f t="shared" si="3"/>
        <v>---</v>
      </c>
      <c r="BC23" s="1" t="str">
        <f t="shared" si="4"/>
        <v>---</v>
      </c>
      <c r="BD23" s="1"/>
      <c r="BE23" s="1"/>
      <c r="BF23" s="1"/>
      <c r="BG23" s="1"/>
      <c r="BH23" s="1"/>
      <c r="BI23" s="29" t="s">
        <v>158</v>
      </c>
      <c r="BJ23" s="161" t="str">
        <f>IF(H23="---","",VLOOKUP(H23,List1678345679102[],2,FALSE))</f>
        <v/>
      </c>
      <c r="BK23" s="161" t="str">
        <f>IF(I23="---","",VLOOKUP(I23,List1678345679102[],2,FALSE))</f>
        <v/>
      </c>
      <c r="BL23" s="161" t="str">
        <f>IF(J23="---","",VLOOKUP(J23,List1678345679102[],2,FALSE))</f>
        <v/>
      </c>
      <c r="BM23" s="161" t="str">
        <f>IF(K23="---","",VLOOKUP(K23,List1678345679102[],2,FALSE))</f>
        <v/>
      </c>
      <c r="BN23" s="161" t="str">
        <f>IF(L23="---","",VLOOKUP(L23,List1678345679102[],2,FALSE))</f>
        <v/>
      </c>
      <c r="BO23" s="161" t="str">
        <f>IF(M23="---","",VLOOKUP(M23,List1678345679102[],2,FALSE))</f>
        <v/>
      </c>
      <c r="BP23" s="161" t="str">
        <f>IF(N23="---","",VLOOKUP(N23,List1678345679102[],2,FALSE))</f>
        <v/>
      </c>
      <c r="BQ23" s="161" t="str">
        <f>IF(O23="---","",VLOOKUP(O23,List1678345679102[],2,FALSE))</f>
        <v/>
      </c>
      <c r="BR23" s="161" t="str">
        <f>IF(P23="---","",VLOOKUP(P23,List1678345679102[],2,FALSE))</f>
        <v/>
      </c>
      <c r="BS23" s="161" t="str">
        <f>IF(Q23="---","",VLOOKUP(Q23,List1678345679102[],2,FALSE))</f>
        <v/>
      </c>
      <c r="BT23" s="161" t="str">
        <f>IF(R23="---","",VLOOKUP(R23,List1678345679102[],2,FALSE))</f>
        <v/>
      </c>
      <c r="BU23" s="29" t="s">
        <v>158</v>
      </c>
      <c r="BV23" s="161" t="str">
        <f>IF(Y23="---","",VLOOKUP(Y23,List1678345679102[],2,FALSE))</f>
        <v/>
      </c>
      <c r="BW23" s="161" t="str">
        <f>IF(Z23="---","",VLOOKUP(Z23,List1678345679102[],2,FALSE))</f>
        <v/>
      </c>
      <c r="BX23" s="161" t="str">
        <f>IF(AA23="---","",VLOOKUP(AA23,List1678345679102[],2,FALSE))</f>
        <v/>
      </c>
      <c r="BY23" s="161" t="str">
        <f>IF(AB23="---","",VLOOKUP(AB23,List1678345679102[],2,FALSE))</f>
        <v/>
      </c>
      <c r="BZ23" s="161" t="str">
        <f>IF(AC23="---","",VLOOKUP(AC23,List1678345679102[],2,FALSE))</f>
        <v/>
      </c>
      <c r="CA23" s="161" t="str">
        <f>IF(AD23="---","",VLOOKUP(AD23,List1678345679102[],2,FALSE))</f>
        <v/>
      </c>
      <c r="CB23" s="161" t="str">
        <f>IF(AE23="---","",VLOOKUP(AE23,List1678345679102[],2,FALSE))</f>
        <v/>
      </c>
      <c r="CC23" s="161" t="str">
        <f>IF(AF23="---","",VLOOKUP(AF23,List1678345679102[],2,FALSE))</f>
        <v/>
      </c>
      <c r="CD23" s="161" t="str">
        <f>IF(AG23="---","",VLOOKUP(AG23,List1678345679102[],2,FALSE))</f>
        <v/>
      </c>
      <c r="CE23" s="161" t="str">
        <f>IF(AH23="---","",VLOOKUP(AH23,List1678345679102[],2,FALSE))</f>
        <v/>
      </c>
      <c r="CG23" s="1"/>
      <c r="CI23" s="1"/>
      <c r="CK23" s="1"/>
      <c r="CM23" s="1"/>
    </row>
    <row r="24" spans="2:92" s="8" customFormat="1" ht="13.9" customHeight="1">
      <c r="B24" s="352"/>
      <c r="C24" s="356" t="s">
        <v>159</v>
      </c>
      <c r="D24" s="357"/>
      <c r="E24" s="204" t="s">
        <v>160</v>
      </c>
      <c r="F24" s="204"/>
      <c r="G24" s="206"/>
      <c r="H24" s="25" t="s">
        <v>109</v>
      </c>
      <c r="I24" s="25" t="s">
        <v>109</v>
      </c>
      <c r="J24" s="25" t="s">
        <v>109</v>
      </c>
      <c r="K24" s="25" t="s">
        <v>109</v>
      </c>
      <c r="L24" s="25" t="s">
        <v>109</v>
      </c>
      <c r="M24" s="25" t="s">
        <v>109</v>
      </c>
      <c r="N24" s="25" t="s">
        <v>109</v>
      </c>
      <c r="O24" s="25" t="s">
        <v>109</v>
      </c>
      <c r="P24" s="25" t="s">
        <v>109</v>
      </c>
      <c r="Q24" s="25" t="s">
        <v>109</v>
      </c>
      <c r="R24" s="32" t="s">
        <v>109</v>
      </c>
      <c r="S24" s="1"/>
      <c r="T24" s="1"/>
      <c r="U24" s="1"/>
      <c r="V24" s="1"/>
      <c r="W24" s="1"/>
      <c r="X24" s="1"/>
      <c r="Y24" s="25" t="s">
        <v>109</v>
      </c>
      <c r="Z24" s="25" t="s">
        <v>109</v>
      </c>
      <c r="AA24" s="25" t="s">
        <v>109</v>
      </c>
      <c r="AB24" s="25" t="s">
        <v>109</v>
      </c>
      <c r="AC24" s="32" t="s">
        <v>109</v>
      </c>
      <c r="AD24" s="23" t="s">
        <v>109</v>
      </c>
      <c r="AE24" s="23" t="s">
        <v>109</v>
      </c>
      <c r="AF24" s="23" t="s">
        <v>109</v>
      </c>
      <c r="AG24" s="23" t="s">
        <v>109</v>
      </c>
      <c r="AH24" s="23" t="s">
        <v>109</v>
      </c>
      <c r="AK24" s="27" t="str">
        <f t="shared" si="0"/>
        <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161</v>
      </c>
      <c r="AX24" s="30" t="str">
        <f t="shared" si="1"/>
        <v>---</v>
      </c>
      <c r="AY24" s="50" t="e">
        <f>VALUE(IF(AX24="---","",VLOOKUP(AX24,List1678345679102[],2,FALSE)))</f>
        <v>#VALUE!</v>
      </c>
      <c r="AZ24" s="1" t="str">
        <f t="shared" si="2"/>
        <v>---</v>
      </c>
      <c r="BA24" s="1" t="e">
        <f>VALUE(IF(AZ24="---","",VLOOKUP(AZ24,List1678345679102[],2,FALSE)))</f>
        <v>#VALUE!</v>
      </c>
      <c r="BB24" s="1" t="str">
        <f t="shared" si="3"/>
        <v>---</v>
      </c>
      <c r="BC24" s="1" t="str">
        <f t="shared" si="4"/>
        <v>---</v>
      </c>
      <c r="BD24" s="1"/>
      <c r="BE24" s="1"/>
      <c r="BF24" s="1"/>
      <c r="BG24" s="1"/>
      <c r="BH24" s="1"/>
      <c r="BI24" s="29" t="s">
        <v>161</v>
      </c>
      <c r="BJ24" s="161" t="str">
        <f>IF(H24="---","",VLOOKUP(H24,List1678345679102[],2,FALSE))</f>
        <v/>
      </c>
      <c r="BK24" s="161" t="str">
        <f>IF(I24="---","",VLOOKUP(I24,List1678345679102[],2,FALSE))</f>
        <v/>
      </c>
      <c r="BL24" s="161" t="str">
        <f>IF(J24="---","",VLOOKUP(J24,List1678345679102[],2,FALSE))</f>
        <v/>
      </c>
      <c r="BM24" s="161" t="str">
        <f>IF(K24="---","",VLOOKUP(K24,List1678345679102[],2,FALSE))</f>
        <v/>
      </c>
      <c r="BN24" s="161" t="str">
        <f>IF(L24="---","",VLOOKUP(L24,List1678345679102[],2,FALSE))</f>
        <v/>
      </c>
      <c r="BO24" s="161" t="str">
        <f>IF(M24="---","",VLOOKUP(M24,List1678345679102[],2,FALSE))</f>
        <v/>
      </c>
      <c r="BP24" s="161" t="str">
        <f>IF(N24="---","",VLOOKUP(N24,List1678345679102[],2,FALSE))</f>
        <v/>
      </c>
      <c r="BQ24" s="161" t="str">
        <f>IF(O24="---","",VLOOKUP(O24,List1678345679102[],2,FALSE))</f>
        <v/>
      </c>
      <c r="BR24" s="161" t="str">
        <f>IF(P24="---","",VLOOKUP(P24,List1678345679102[],2,FALSE))</f>
        <v/>
      </c>
      <c r="BS24" s="161" t="str">
        <f>IF(Q24="---","",VLOOKUP(Q24,List1678345679102[],2,FALSE))</f>
        <v/>
      </c>
      <c r="BT24" s="161" t="str">
        <f>IF(R24="---","",VLOOKUP(R24,List1678345679102[],2,FALSE))</f>
        <v/>
      </c>
      <c r="BU24" s="29" t="s">
        <v>161</v>
      </c>
      <c r="BV24" s="161" t="str">
        <f>IF(Y24="---","",VLOOKUP(Y24,List1678345679102[],2,FALSE))</f>
        <v/>
      </c>
      <c r="BW24" s="161" t="str">
        <f>IF(Z24="---","",VLOOKUP(Z24,List1678345679102[],2,FALSE))</f>
        <v/>
      </c>
      <c r="BX24" s="161" t="str">
        <f>IF(AA24="---","",VLOOKUP(AA24,List1678345679102[],2,FALSE))</f>
        <v/>
      </c>
      <c r="BY24" s="161" t="str">
        <f>IF(AB24="---","",VLOOKUP(AB24,List1678345679102[],2,FALSE))</f>
        <v/>
      </c>
      <c r="BZ24" s="161" t="str">
        <f>IF(AC24="---","",VLOOKUP(AC24,List1678345679102[],2,FALSE))</f>
        <v/>
      </c>
      <c r="CA24" s="161" t="str">
        <f>IF(AD24="---","",VLOOKUP(AD24,List1678345679102[],2,FALSE))</f>
        <v/>
      </c>
      <c r="CB24" s="161" t="str">
        <f>IF(AE24="---","",VLOOKUP(AE24,List1678345679102[],2,FALSE))</f>
        <v/>
      </c>
      <c r="CC24" s="161" t="str">
        <f>IF(AF24="---","",VLOOKUP(AF24,List1678345679102[],2,FALSE))</f>
        <v/>
      </c>
      <c r="CD24" s="161" t="str">
        <f>IF(AG24="---","",VLOOKUP(AG24,List1678345679102[],2,FALSE))</f>
        <v/>
      </c>
      <c r="CE24" s="161" t="str">
        <f>IF(AH24="---","",VLOOKUP(AH24,List1678345679102[],2,FALSE))</f>
        <v/>
      </c>
      <c r="CG24" s="1"/>
      <c r="CI24" s="1"/>
      <c r="CK24" s="1"/>
      <c r="CM24" s="1"/>
    </row>
    <row r="25" spans="2:92" s="8" customFormat="1" ht="13.5" customHeight="1">
      <c r="B25" s="352"/>
      <c r="C25" s="356"/>
      <c r="D25" s="357"/>
      <c r="E25" s="204" t="s">
        <v>162</v>
      </c>
      <c r="F25" s="204"/>
      <c r="G25" s="206"/>
      <c r="H25" s="25" t="s">
        <v>109</v>
      </c>
      <c r="I25" s="25" t="s">
        <v>109</v>
      </c>
      <c r="J25" s="25" t="s">
        <v>109</v>
      </c>
      <c r="K25" s="25" t="s">
        <v>109</v>
      </c>
      <c r="L25" s="25" t="s">
        <v>109</v>
      </c>
      <c r="M25" s="25" t="s">
        <v>109</v>
      </c>
      <c r="N25" s="25" t="s">
        <v>109</v>
      </c>
      <c r="O25" s="25" t="s">
        <v>109</v>
      </c>
      <c r="P25" s="25" t="s">
        <v>109</v>
      </c>
      <c r="Q25" s="25" t="s">
        <v>109</v>
      </c>
      <c r="R25" s="32" t="s">
        <v>109</v>
      </c>
      <c r="S25" s="1"/>
      <c r="T25" s="1"/>
      <c r="U25" s="1"/>
      <c r="V25" s="1"/>
      <c r="W25" s="1"/>
      <c r="X25" s="1"/>
      <c r="Y25" s="25" t="s">
        <v>109</v>
      </c>
      <c r="Z25" s="25" t="s">
        <v>109</v>
      </c>
      <c r="AA25" s="25" t="s">
        <v>109</v>
      </c>
      <c r="AB25" s="25" t="s">
        <v>109</v>
      </c>
      <c r="AC25" s="32" t="s">
        <v>109</v>
      </c>
      <c r="AD25" s="23" t="s">
        <v>109</v>
      </c>
      <c r="AE25" s="23" t="s">
        <v>109</v>
      </c>
      <c r="AF25" s="23" t="s">
        <v>109</v>
      </c>
      <c r="AG25" s="23" t="s">
        <v>109</v>
      </c>
      <c r="AH25" s="23" t="s">
        <v>109</v>
      </c>
      <c r="AK25" s="27" t="str">
        <f t="shared" si="0"/>
        <v/>
      </c>
      <c r="AL25" s="27" t="str">
        <f t="shared" si="0"/>
        <v/>
      </c>
      <c r="AM25" s="27" t="str">
        <f t="shared" si="0"/>
        <v/>
      </c>
      <c r="AN25" s="27" t="str">
        <f t="shared" si="0"/>
        <v/>
      </c>
      <c r="AO25" s="27" t="str">
        <f t="shared" si="0"/>
        <v/>
      </c>
      <c r="AP25" s="27" t="str">
        <f t="shared" si="0"/>
        <v/>
      </c>
      <c r="AQ25" s="27" t="str">
        <f t="shared" si="0"/>
        <v/>
      </c>
      <c r="AR25" s="27" t="str">
        <f t="shared" si="0"/>
        <v/>
      </c>
      <c r="AS25" s="27" t="str">
        <f t="shared" si="0"/>
        <v/>
      </c>
      <c r="AT25" s="27" t="str">
        <f t="shared" si="0"/>
        <v/>
      </c>
      <c r="AU25" s="1"/>
      <c r="AV25" s="28"/>
      <c r="AW25" s="29" t="s">
        <v>163</v>
      </c>
      <c r="AX25" s="30" t="str">
        <f t="shared" si="1"/>
        <v>---</v>
      </c>
      <c r="AY25" s="50" t="e">
        <f>VALUE(IF(AX25="---","",VLOOKUP(AX25,List1678345679102[],2,FALSE)))</f>
        <v>#VALUE!</v>
      </c>
      <c r="AZ25" s="1" t="str">
        <f t="shared" si="2"/>
        <v>---</v>
      </c>
      <c r="BA25" s="1" t="e">
        <f>VALUE(IF(AZ25="---","",VLOOKUP(AZ25,List1678345679102[],2,FALSE)))</f>
        <v>#VALUE!</v>
      </c>
      <c r="BB25" s="1" t="str">
        <f t="shared" si="3"/>
        <v>---</v>
      </c>
      <c r="BC25" s="1" t="str">
        <f t="shared" si="4"/>
        <v>---</v>
      </c>
      <c r="BD25" s="1"/>
      <c r="BE25" s="1"/>
      <c r="BF25" s="1"/>
      <c r="BG25" s="1"/>
      <c r="BH25" s="1"/>
      <c r="BI25" s="29" t="s">
        <v>163</v>
      </c>
      <c r="BJ25" s="161" t="str">
        <f>IF(H25="---","",VLOOKUP(H25,List1678345679102[],2,FALSE))</f>
        <v/>
      </c>
      <c r="BK25" s="161" t="str">
        <f>IF(I25="---","",VLOOKUP(I25,List1678345679102[],2,FALSE))</f>
        <v/>
      </c>
      <c r="BL25" s="161" t="str">
        <f>IF(J25="---","",VLOOKUP(J25,List1678345679102[],2,FALSE))</f>
        <v/>
      </c>
      <c r="BM25" s="161" t="str">
        <f>IF(K25="---","",VLOOKUP(K25,List1678345679102[],2,FALSE))</f>
        <v/>
      </c>
      <c r="BN25" s="161" t="str">
        <f>IF(L25="---","",VLOOKUP(L25,List1678345679102[],2,FALSE))</f>
        <v/>
      </c>
      <c r="BO25" s="161" t="str">
        <f>IF(M25="---","",VLOOKUP(M25,List1678345679102[],2,FALSE))</f>
        <v/>
      </c>
      <c r="BP25" s="161" t="str">
        <f>IF(N25="---","",VLOOKUP(N25,List1678345679102[],2,FALSE))</f>
        <v/>
      </c>
      <c r="BQ25" s="161" t="str">
        <f>IF(O25="---","",VLOOKUP(O25,List1678345679102[],2,FALSE))</f>
        <v/>
      </c>
      <c r="BR25" s="161" t="str">
        <f>IF(P25="---","",VLOOKUP(P25,List1678345679102[],2,FALSE))</f>
        <v/>
      </c>
      <c r="BS25" s="161" t="str">
        <f>IF(Q25="---","",VLOOKUP(Q25,List1678345679102[],2,FALSE))</f>
        <v/>
      </c>
      <c r="BT25" s="161" t="str">
        <f>IF(R25="---","",VLOOKUP(R25,List1678345679102[],2,FALSE))</f>
        <v/>
      </c>
      <c r="BU25" s="29" t="s">
        <v>163</v>
      </c>
      <c r="BV25" s="161" t="str">
        <f>IF(Y25="---","",VLOOKUP(Y25,List1678345679102[],2,FALSE))</f>
        <v/>
      </c>
      <c r="BW25" s="161" t="str">
        <f>IF(Z25="---","",VLOOKUP(Z25,List1678345679102[],2,FALSE))</f>
        <v/>
      </c>
      <c r="BX25" s="161" t="str">
        <f>IF(AA25="---","",VLOOKUP(AA25,List1678345679102[],2,FALSE))</f>
        <v/>
      </c>
      <c r="BY25" s="161" t="str">
        <f>IF(AB25="---","",VLOOKUP(AB25,List1678345679102[],2,FALSE))</f>
        <v/>
      </c>
      <c r="BZ25" s="161" t="str">
        <f>IF(AC25="---","",VLOOKUP(AC25,List1678345679102[],2,FALSE))</f>
        <v/>
      </c>
      <c r="CA25" s="161" t="str">
        <f>IF(AD25="---","",VLOOKUP(AD25,List1678345679102[],2,FALSE))</f>
        <v/>
      </c>
      <c r="CB25" s="161" t="str">
        <f>IF(AE25="---","",VLOOKUP(AE25,List1678345679102[],2,FALSE))</f>
        <v/>
      </c>
      <c r="CC25" s="161" t="str">
        <f>IF(AF25="---","",VLOOKUP(AF25,List1678345679102[],2,FALSE))</f>
        <v/>
      </c>
      <c r="CD25" s="161" t="str">
        <f>IF(AG25="---","",VLOOKUP(AG25,List1678345679102[],2,FALSE))</f>
        <v/>
      </c>
      <c r="CE25" s="161" t="str">
        <f>IF(AH25="---","",VLOOKUP(AH25,List1678345679102[],2,FALSE))</f>
        <v/>
      </c>
      <c r="CG25" s="1"/>
      <c r="CI25" s="1"/>
      <c r="CK25" s="1"/>
      <c r="CM25" s="1"/>
    </row>
    <row r="26" spans="2:92" s="8" customFormat="1" ht="13.5" customHeight="1">
      <c r="B26" s="352"/>
      <c r="C26" s="356"/>
      <c r="D26" s="357"/>
      <c r="E26" s="204" t="s">
        <v>164</v>
      </c>
      <c r="F26" s="204"/>
      <c r="G26" s="206"/>
      <c r="H26" s="25" t="s">
        <v>109</v>
      </c>
      <c r="I26" s="25" t="s">
        <v>109</v>
      </c>
      <c r="J26" s="25" t="s">
        <v>109</v>
      </c>
      <c r="K26" s="25" t="s">
        <v>109</v>
      </c>
      <c r="L26" s="25" t="s">
        <v>109</v>
      </c>
      <c r="M26" s="25" t="s">
        <v>109</v>
      </c>
      <c r="N26" s="25" t="s">
        <v>109</v>
      </c>
      <c r="O26" s="25" t="s">
        <v>109</v>
      </c>
      <c r="P26" s="25" t="s">
        <v>109</v>
      </c>
      <c r="Q26" s="25" t="s">
        <v>109</v>
      </c>
      <c r="R26" s="32" t="s">
        <v>109</v>
      </c>
      <c r="S26" s="1"/>
      <c r="T26" s="1"/>
      <c r="U26" s="1"/>
      <c r="V26" s="1"/>
      <c r="W26" s="1"/>
      <c r="X26" s="1"/>
      <c r="Y26" s="25" t="s">
        <v>109</v>
      </c>
      <c r="Z26" s="25" t="s">
        <v>109</v>
      </c>
      <c r="AA26" s="25" t="s">
        <v>109</v>
      </c>
      <c r="AB26" s="25" t="s">
        <v>109</v>
      </c>
      <c r="AC26" s="32" t="s">
        <v>109</v>
      </c>
      <c r="AD26" s="23" t="s">
        <v>109</v>
      </c>
      <c r="AE26" s="23" t="s">
        <v>109</v>
      </c>
      <c r="AF26" s="23" t="s">
        <v>109</v>
      </c>
      <c r="AG26" s="23" t="s">
        <v>109</v>
      </c>
      <c r="AH26" s="23" t="s">
        <v>109</v>
      </c>
      <c r="AK26" s="27" t="str">
        <f t="shared" ref="AK26:AT27" si="5">IFERROR(IF(I26="---","",IF(Y26="---","No Target Set",IF(BV26=BK26,"On Target",IF(BV26&gt;BK26,"Behind",IF(BV26&lt;BK26,"Ahead"))))),"")</f>
        <v/>
      </c>
      <c r="AL26" s="27" t="str">
        <f t="shared" si="5"/>
        <v/>
      </c>
      <c r="AM26" s="27" t="str">
        <f t="shared" si="5"/>
        <v/>
      </c>
      <c r="AN26" s="27" t="str">
        <f t="shared" si="5"/>
        <v/>
      </c>
      <c r="AO26" s="27" t="str">
        <f t="shared" si="5"/>
        <v/>
      </c>
      <c r="AP26" s="27" t="str">
        <f t="shared" si="5"/>
        <v/>
      </c>
      <c r="AQ26" s="27" t="str">
        <f t="shared" si="5"/>
        <v/>
      </c>
      <c r="AR26" s="27" t="str">
        <f t="shared" si="5"/>
        <v/>
      </c>
      <c r="AS26" s="27" t="str">
        <f t="shared" si="5"/>
        <v/>
      </c>
      <c r="AT26" s="27" t="str">
        <f t="shared" si="5"/>
        <v/>
      </c>
      <c r="AU26" s="1"/>
      <c r="AV26" s="28"/>
      <c r="AW26" s="29" t="s">
        <v>165</v>
      </c>
      <c r="AX26" s="30" t="str">
        <f t="shared" si="1"/>
        <v>---</v>
      </c>
      <c r="AY26" s="50" t="e">
        <f>VALUE(IF(AX26="---","",VLOOKUP(AX26,List1678345679102[],2,FALSE)))</f>
        <v>#VALUE!</v>
      </c>
      <c r="AZ26" s="1" t="str">
        <f t="shared" si="2"/>
        <v>---</v>
      </c>
      <c r="BA26" s="1" t="e">
        <f>VALUE(IF(AZ26="---","",VLOOKUP(AZ26,List1678345679102[],2,FALSE)))</f>
        <v>#VALUE!</v>
      </c>
      <c r="BB26" s="1" t="str">
        <f t="shared" si="3"/>
        <v>---</v>
      </c>
      <c r="BC26" s="1" t="str">
        <f t="shared" si="4"/>
        <v>---</v>
      </c>
      <c r="BD26" s="1"/>
      <c r="BE26" s="1"/>
      <c r="BF26" s="1"/>
      <c r="BG26" s="1"/>
      <c r="BH26" s="1"/>
      <c r="BI26" s="29" t="s">
        <v>165</v>
      </c>
      <c r="BJ26" s="161" t="str">
        <f>IF(H26="---","",VLOOKUP(H26,List1678345679102[],2,FALSE))</f>
        <v/>
      </c>
      <c r="BK26" s="161" t="str">
        <f>IF(I26="---","",VLOOKUP(I26,List1678345679102[],2,FALSE))</f>
        <v/>
      </c>
      <c r="BL26" s="161" t="str">
        <f>IF(J26="---","",VLOOKUP(J26,List1678345679102[],2,FALSE))</f>
        <v/>
      </c>
      <c r="BM26" s="161" t="str">
        <f>IF(K26="---","",VLOOKUP(K26,List1678345679102[],2,FALSE))</f>
        <v/>
      </c>
      <c r="BN26" s="161" t="str">
        <f>IF(L26="---","",VLOOKUP(L26,List1678345679102[],2,FALSE))</f>
        <v/>
      </c>
      <c r="BO26" s="161" t="str">
        <f>IF(M26="---","",VLOOKUP(M26,List1678345679102[],2,FALSE))</f>
        <v/>
      </c>
      <c r="BP26" s="161" t="str">
        <f>IF(N26="---","",VLOOKUP(N26,List1678345679102[],2,FALSE))</f>
        <v/>
      </c>
      <c r="BQ26" s="161" t="str">
        <f>IF(O26="---","",VLOOKUP(O26,List1678345679102[],2,FALSE))</f>
        <v/>
      </c>
      <c r="BR26" s="161" t="str">
        <f>IF(P26="---","",VLOOKUP(P26,List1678345679102[],2,FALSE))</f>
        <v/>
      </c>
      <c r="BS26" s="161" t="str">
        <f>IF(Q26="---","",VLOOKUP(Q26,List1678345679102[],2,FALSE))</f>
        <v/>
      </c>
      <c r="BT26" s="161" t="str">
        <f>IF(R26="---","",VLOOKUP(R26,List1678345679102[],2,FALSE))</f>
        <v/>
      </c>
      <c r="BU26" s="29" t="s">
        <v>165</v>
      </c>
      <c r="BV26" s="161" t="str">
        <f>IF(Y26="---","",VLOOKUP(Y26,List1678345679102[],2,FALSE))</f>
        <v/>
      </c>
      <c r="BW26" s="161" t="str">
        <f>IF(Z26="---","",VLOOKUP(Z26,List1678345679102[],2,FALSE))</f>
        <v/>
      </c>
      <c r="BX26" s="161" t="str">
        <f>IF(AA26="---","",VLOOKUP(AA26,List1678345679102[],2,FALSE))</f>
        <v/>
      </c>
      <c r="BY26" s="161" t="str">
        <f>IF(AB26="---","",VLOOKUP(AB26,List1678345679102[],2,FALSE))</f>
        <v/>
      </c>
      <c r="BZ26" s="161" t="str">
        <f>IF(AC26="---","",VLOOKUP(AC26,List1678345679102[],2,FALSE))</f>
        <v/>
      </c>
      <c r="CA26" s="161" t="str">
        <f>IF(AD26="---","",VLOOKUP(AD26,List1678345679102[],2,FALSE))</f>
        <v/>
      </c>
      <c r="CB26" s="161" t="str">
        <f>IF(AE26="---","",VLOOKUP(AE26,List1678345679102[],2,FALSE))</f>
        <v/>
      </c>
      <c r="CC26" s="161" t="str">
        <f>IF(AF26="---","",VLOOKUP(AF26,List1678345679102[],2,FALSE))</f>
        <v/>
      </c>
      <c r="CD26" s="161" t="str">
        <f>IF(AG26="---","",VLOOKUP(AG26,List1678345679102[],2,FALSE))</f>
        <v/>
      </c>
      <c r="CE26" s="161" t="str">
        <f>IF(AH26="---","",VLOOKUP(AH26,List1678345679102[],2,FALSE))</f>
        <v/>
      </c>
      <c r="CG26" s="1"/>
      <c r="CI26" s="1"/>
      <c r="CK26" s="1"/>
      <c r="CM26" s="1"/>
    </row>
    <row r="27" spans="2:92" s="8" customFormat="1">
      <c r="B27" s="353"/>
      <c r="C27" s="356"/>
      <c r="D27" s="357"/>
      <c r="E27" s="204" t="s">
        <v>235</v>
      </c>
      <c r="F27" s="204"/>
      <c r="G27" s="206"/>
      <c r="H27" s="25" t="s">
        <v>109</v>
      </c>
      <c r="I27" s="25" t="s">
        <v>109</v>
      </c>
      <c r="J27" s="25" t="s">
        <v>109</v>
      </c>
      <c r="K27" s="36" t="s">
        <v>109</v>
      </c>
      <c r="L27" s="36" t="s">
        <v>109</v>
      </c>
      <c r="M27" s="36" t="s">
        <v>109</v>
      </c>
      <c r="N27" s="36" t="s">
        <v>109</v>
      </c>
      <c r="O27" s="36" t="s">
        <v>109</v>
      </c>
      <c r="P27" s="36" t="s">
        <v>109</v>
      </c>
      <c r="Q27" s="36" t="s">
        <v>109</v>
      </c>
      <c r="R27" s="37" t="s">
        <v>109</v>
      </c>
      <c r="S27" s="1"/>
      <c r="T27" s="1"/>
      <c r="U27" s="1"/>
      <c r="V27" s="1"/>
      <c r="W27" s="1"/>
      <c r="X27" s="1"/>
      <c r="Y27" s="25" t="s">
        <v>109</v>
      </c>
      <c r="Z27" s="25" t="s">
        <v>109</v>
      </c>
      <c r="AA27" s="25" t="s">
        <v>109</v>
      </c>
      <c r="AB27" s="25" t="s">
        <v>109</v>
      </c>
      <c r="AC27" s="32" t="s">
        <v>109</v>
      </c>
      <c r="AD27" s="23" t="s">
        <v>109</v>
      </c>
      <c r="AE27" s="23" t="s">
        <v>109</v>
      </c>
      <c r="AF27" s="23" t="s">
        <v>109</v>
      </c>
      <c r="AG27" s="23" t="s">
        <v>109</v>
      </c>
      <c r="AH27" s="23" t="s">
        <v>109</v>
      </c>
      <c r="AK27" s="27" t="str">
        <f t="shared" si="5"/>
        <v/>
      </c>
      <c r="AL27" s="27" t="str">
        <f t="shared" si="5"/>
        <v/>
      </c>
      <c r="AM27" s="27" t="str">
        <f t="shared" si="5"/>
        <v/>
      </c>
      <c r="AN27" s="27" t="str">
        <f t="shared" si="5"/>
        <v/>
      </c>
      <c r="AO27" s="27" t="str">
        <f t="shared" si="5"/>
        <v/>
      </c>
      <c r="AP27" s="27" t="str">
        <f t="shared" si="5"/>
        <v/>
      </c>
      <c r="AQ27" s="27" t="str">
        <f t="shared" si="5"/>
        <v/>
      </c>
      <c r="AR27" s="27" t="str">
        <f t="shared" si="5"/>
        <v/>
      </c>
      <c r="AS27" s="27" t="str">
        <f t="shared" si="5"/>
        <v/>
      </c>
      <c r="AT27" s="27" t="str">
        <f t="shared" si="5"/>
        <v/>
      </c>
      <c r="AU27" s="1"/>
      <c r="AV27" s="28"/>
      <c r="AW27" s="29" t="s">
        <v>167</v>
      </c>
      <c r="AX27" s="30" t="str">
        <f t="shared" si="1"/>
        <v>---</v>
      </c>
      <c r="AY27" s="50" t="e">
        <f>VALUE(IF(AX27="---","",VLOOKUP(AX27,List1678345679102[],2,FALSE)))</f>
        <v>#VALUE!</v>
      </c>
      <c r="AZ27" s="1" t="str">
        <f t="shared" si="2"/>
        <v>---</v>
      </c>
      <c r="BA27" s="1" t="e">
        <f>VALUE(IF(AZ27="---","",VLOOKUP(AZ27,List1678345679102[],2,FALSE)))</f>
        <v>#VALUE!</v>
      </c>
      <c r="BB27" s="1" t="str">
        <f t="shared" si="3"/>
        <v>---</v>
      </c>
      <c r="BC27" s="1" t="str">
        <f t="shared" si="4"/>
        <v>---</v>
      </c>
      <c r="BD27" s="1"/>
      <c r="BE27" s="1"/>
      <c r="BF27" s="1"/>
      <c r="BG27" s="1"/>
      <c r="BH27" s="1"/>
      <c r="BI27" s="29" t="s">
        <v>167</v>
      </c>
      <c r="BJ27" s="161" t="str">
        <f>IF(H27="---","",VLOOKUP(H27,List1678345679102[],2,FALSE))</f>
        <v/>
      </c>
      <c r="BK27" s="161" t="str">
        <f>IF(I27="---","",VLOOKUP(I27,List1678345679102[],2,FALSE))</f>
        <v/>
      </c>
      <c r="BL27" s="161" t="str">
        <f>IF(J27="---","",VLOOKUP(J27,List1678345679102[],2,FALSE))</f>
        <v/>
      </c>
      <c r="BM27" s="161" t="str">
        <f>IF(K27="---","",VLOOKUP(K27,List1678345679102[],2,FALSE))</f>
        <v/>
      </c>
      <c r="BN27" s="161" t="str">
        <f>IF(L27="---","",VLOOKUP(L27,List1678345679102[],2,FALSE))</f>
        <v/>
      </c>
      <c r="BO27" s="161" t="str">
        <f>IF(M27="---","",VLOOKUP(M27,List1678345679102[],2,FALSE))</f>
        <v/>
      </c>
      <c r="BP27" s="161" t="str">
        <f>IF(N27="---","",VLOOKUP(N27,List1678345679102[],2,FALSE))</f>
        <v/>
      </c>
      <c r="BQ27" s="161" t="str">
        <f>IF(O27="---","",VLOOKUP(O27,List1678345679102[],2,FALSE))</f>
        <v/>
      </c>
      <c r="BR27" s="161" t="str">
        <f>IF(P27="---","",VLOOKUP(P27,List1678345679102[],2,FALSE))</f>
        <v/>
      </c>
      <c r="BS27" s="161" t="str">
        <f>IF(Q27="---","",VLOOKUP(Q27,List1678345679102[],2,FALSE))</f>
        <v/>
      </c>
      <c r="BT27" s="161" t="str">
        <f>IF(R27="---","",VLOOKUP(R27,List1678345679102[],2,FALSE))</f>
        <v/>
      </c>
      <c r="BU27" s="29" t="s">
        <v>167</v>
      </c>
      <c r="BV27" s="161" t="str">
        <f>IF(Y27="---","",VLOOKUP(Y27,List1678345679102[],2,FALSE))</f>
        <v/>
      </c>
      <c r="BW27" s="161" t="str">
        <f>IF(Z27="---","",VLOOKUP(Z27,List1678345679102[],2,FALSE))</f>
        <v/>
      </c>
      <c r="BX27" s="161" t="str">
        <f>IF(AA27="---","",VLOOKUP(AA27,List1678345679102[],2,FALSE))</f>
        <v/>
      </c>
      <c r="BY27" s="161" t="str">
        <f>IF(AB27="---","",VLOOKUP(AB27,List1678345679102[],2,FALSE))</f>
        <v/>
      </c>
      <c r="BZ27" s="161" t="str">
        <f>IF(AC27="---","",VLOOKUP(AC27,List1678345679102[],2,FALSE))</f>
        <v/>
      </c>
      <c r="CA27" s="161" t="str">
        <f>IF(AD27="---","",VLOOKUP(AD27,List1678345679102[],2,FALSE))</f>
        <v/>
      </c>
      <c r="CB27" s="161" t="str">
        <f>IF(AE27="---","",VLOOKUP(AE27,List1678345679102[],2,FALSE))</f>
        <v/>
      </c>
      <c r="CC27" s="161" t="str">
        <f>IF(AF27="---","",VLOOKUP(AF27,List1678345679102[],2,FALSE))</f>
        <v/>
      </c>
      <c r="CD27" s="161" t="str">
        <f>IF(AG27="---","",VLOOKUP(AG27,List1678345679102[],2,FALSE))</f>
        <v/>
      </c>
      <c r="CE27" s="161" t="str">
        <f>IF(AH27="---","",VLOOKUP(AH27,List1678345679102[],2,FALSE))</f>
        <v/>
      </c>
      <c r="CG27" s="1"/>
      <c r="CI27" s="1"/>
      <c r="CK27" s="1"/>
      <c r="CM27" s="1"/>
    </row>
    <row r="28" spans="2:92" s="8" customFormat="1" ht="13.5" customHeight="1">
      <c r="B28" s="348" t="s">
        <v>168</v>
      </c>
      <c r="C28" s="349"/>
      <c r="D28" s="349"/>
      <c r="E28" s="349"/>
      <c r="F28" s="349"/>
      <c r="G28" s="350"/>
      <c r="H28" s="38">
        <f>COUNTIF(Year0Range,BE4)</f>
        <v>0</v>
      </c>
      <c r="I28" s="38" t="str">
        <f>IF(COUNTIF(Year1Range,BE4)=0,"",COUNTIF(Year1Range,BE4))</f>
        <v/>
      </c>
      <c r="J28" s="38" t="str">
        <f>IF(COUNTIF(Year2Range,BE4)=0,"",COUNTIF(Year2Range,BE4))</f>
        <v/>
      </c>
      <c r="K28" s="38" t="str">
        <f>IF(COUNTIF(Year3Range,BE4)=0,"",COUNTIF(Year3Range,BE4))</f>
        <v/>
      </c>
      <c r="L28" s="38" t="str">
        <f>IF(COUNTIF(Year4Range,BE4)=0,"",COUNTIF(Year4Range,BE4))</f>
        <v/>
      </c>
      <c r="M28" s="38" t="str">
        <f>IF(COUNTIF(Year5Range,BE4)=0,"",COUNTIF(Year5Range,BE4))</f>
        <v/>
      </c>
      <c r="N28" s="38" t="str">
        <f>IF(COUNTIF(Year6Range,BE4)=0,"",COUNTIF(Year6Range,BE4))</f>
        <v/>
      </c>
      <c r="O28" s="38" t="str">
        <f>IF(COUNTIF(Year7Range,BE4)=0,"",COUNTIF(Year7Range,BE4))</f>
        <v/>
      </c>
      <c r="P28" s="38" t="str">
        <f>IF(COUNTIF(Year8Range,BE4)=0,"",COUNTIF(Year8Range,BE4))</f>
        <v/>
      </c>
      <c r="Q28" s="38" t="str">
        <f>IF(COUNTIF(Year9Range,BE4)=0,"",COUNTIF(Year9Range,BE4))</f>
        <v/>
      </c>
      <c r="R28" s="38" t="str">
        <f>IF(COUNTIF(Year10Range,BE4)=0,"",COUNTIF(Year10Range,BE4))</f>
        <v/>
      </c>
      <c r="S28" s="1"/>
      <c r="T28" s="1"/>
      <c r="U28" s="1"/>
      <c r="V28" s="1"/>
      <c r="W28" s="1"/>
      <c r="X28" s="1"/>
      <c r="Y28" s="38">
        <f>COUNTIF(Year1Expected,$BE$4)</f>
        <v>0</v>
      </c>
      <c r="Z28" s="38" t="str">
        <f>IF(COUNTIF(Year2Expected,$BE$4)=0,"",COUNTIF(Year2Expected,$BE$4))</f>
        <v/>
      </c>
      <c r="AA28" s="38" t="str">
        <f>IF(COUNTIF(Year3Expected,$BE$4)=0,"",COUNTIF(Year3Expected,$BE$4))</f>
        <v/>
      </c>
      <c r="AB28" s="38" t="str">
        <f>IF(COUNTIF(Year4Expected,$BE$4)=0,"",COUNTIF(Year4Expected,$BE$4))</f>
        <v/>
      </c>
      <c r="AC28" s="38" t="str">
        <f>IF(COUNTIF(Year5Expected,$BE$4)=0,"",COUNTIF(Year5Expected,$BE$4))</f>
        <v/>
      </c>
      <c r="AD28" s="38" t="str">
        <f>IF(COUNTIF(Year6Expected,$BE$4)=0,"",COUNTIF(Year6Expected,$BE$4))</f>
        <v/>
      </c>
      <c r="AE28" s="38" t="str">
        <f>IF(COUNTIF(Year7Expected,$BE$4)=0,"",COUNTIF(Year7Expected,$BE$4))</f>
        <v/>
      </c>
      <c r="AF28" s="38" t="str">
        <f>IF(COUNTIF(Year8Expected,$BE$4)=0,"",COUNTIF(Year8Expected,$BE$4))</f>
        <v/>
      </c>
      <c r="AG28" s="38" t="str">
        <f>IF(COUNTIF(Year9Expected,$BE$4)=0,"",COUNTIF(Year9Expected,$BE$4))</f>
        <v/>
      </c>
      <c r="AH28" s="38" t="str">
        <f>IF(COUNTIF(Year10Expected,$BE$4)=0,"",COUNTIF(Year10Expected,$BE$4))</f>
        <v/>
      </c>
      <c r="AK28" s="1"/>
      <c r="AL28" s="1"/>
      <c r="AM28" s="1"/>
      <c r="AN28" s="1"/>
      <c r="AO28" s="1"/>
      <c r="AP28" s="1"/>
      <c r="AQ28" s="1"/>
      <c r="AR28" s="1"/>
      <c r="AS28" s="1"/>
      <c r="AT28" s="1"/>
      <c r="AU28" s="1"/>
      <c r="AV28" s="1"/>
      <c r="AW28" s="1"/>
      <c r="AX28" s="1" t="e">
        <f>LOOKUP(2,1/(H31:R31&lt;&gt;""),H$2:R$2)</f>
        <v>#N/A</v>
      </c>
      <c r="AY28" s="1"/>
      <c r="AZ28" s="1" t="e">
        <f>AX28</f>
        <v>#N/A</v>
      </c>
      <c r="BA28" s="1"/>
      <c r="BB28" s="1"/>
      <c r="BC28" s="1"/>
      <c r="BD28" s="1"/>
      <c r="BE28" s="1"/>
      <c r="BF28" s="1"/>
      <c r="BG28" s="1"/>
      <c r="BH28" s="1"/>
      <c r="BI28" s="29" t="s">
        <v>169</v>
      </c>
      <c r="BJ28" s="162">
        <f t="shared" ref="BJ28:BT28" si="6">COUNTIF(BJ3:BJ27,1)</f>
        <v>0</v>
      </c>
      <c r="BK28" s="162">
        <f t="shared" si="6"/>
        <v>0</v>
      </c>
      <c r="BL28" s="162">
        <f t="shared" si="6"/>
        <v>0</v>
      </c>
      <c r="BM28" s="162">
        <f t="shared" si="6"/>
        <v>0</v>
      </c>
      <c r="BN28" s="162">
        <f t="shared" si="6"/>
        <v>0</v>
      </c>
      <c r="BO28" s="162">
        <f t="shared" si="6"/>
        <v>0</v>
      </c>
      <c r="BP28" s="162">
        <f t="shared" si="6"/>
        <v>0</v>
      </c>
      <c r="BQ28" s="162">
        <f t="shared" si="6"/>
        <v>0</v>
      </c>
      <c r="BR28" s="162">
        <f t="shared" si="6"/>
        <v>0</v>
      </c>
      <c r="BS28" s="162">
        <f t="shared" si="6"/>
        <v>0</v>
      </c>
      <c r="BT28" s="162">
        <f t="shared" si="6"/>
        <v>0</v>
      </c>
      <c r="BU28" s="29" t="s">
        <v>169</v>
      </c>
      <c r="BV28" s="163">
        <f t="shared" ref="BV28:CE28" si="7">COUNTIF(BV3:BV27,1)</f>
        <v>0</v>
      </c>
      <c r="BW28" s="163">
        <f t="shared" si="7"/>
        <v>0</v>
      </c>
      <c r="BX28" s="163">
        <f t="shared" si="7"/>
        <v>0</v>
      </c>
      <c r="BY28" s="163">
        <f t="shared" si="7"/>
        <v>0</v>
      </c>
      <c r="BZ28" s="163">
        <f t="shared" si="7"/>
        <v>0</v>
      </c>
      <c r="CA28" s="163">
        <f t="shared" si="7"/>
        <v>0</v>
      </c>
      <c r="CB28" s="163">
        <f t="shared" si="7"/>
        <v>0</v>
      </c>
      <c r="CC28" s="163">
        <f t="shared" si="7"/>
        <v>0</v>
      </c>
      <c r="CD28" s="163">
        <f t="shared" si="7"/>
        <v>0</v>
      </c>
      <c r="CE28" s="163">
        <f t="shared" si="7"/>
        <v>0</v>
      </c>
      <c r="CG28" s="1"/>
      <c r="CI28" s="1"/>
      <c r="CK28" s="1"/>
      <c r="CM28" s="1"/>
    </row>
    <row r="29" spans="2:92" s="8" customFormat="1" ht="13.5" customHeight="1">
      <c r="B29" s="348" t="s">
        <v>170</v>
      </c>
      <c r="C29" s="349"/>
      <c r="D29" s="349"/>
      <c r="E29" s="349"/>
      <c r="F29" s="349"/>
      <c r="G29" s="350"/>
      <c r="H29" s="38">
        <f>COUNTIF(Year0Range,BE5)</f>
        <v>0</v>
      </c>
      <c r="I29" s="39" t="str">
        <f>IF(COUNTIF(Year1Range,BE5)=0,"",COUNTIF(Year1Range,BE5))</f>
        <v/>
      </c>
      <c r="J29" s="39" t="str">
        <f>IF(COUNTIF(Year2Range,BE5)=0,"",COUNTIF(Year2Range,BE5))</f>
        <v/>
      </c>
      <c r="K29" s="39" t="str">
        <f>IF(COUNTIF(Year3Range,BE5)=0,"",COUNTIF(Year3Range,BE5))</f>
        <v/>
      </c>
      <c r="L29" s="39" t="str">
        <f>IF(COUNTIF(Year4Range,BE5)=0,"",COUNTIF(Year4Range,BE5))</f>
        <v/>
      </c>
      <c r="M29" s="39" t="str">
        <f>IF(COUNTIF(Year5Range,BE5)=0,"",COUNTIF(Year5Range,BE5))</f>
        <v/>
      </c>
      <c r="N29" s="39" t="str">
        <f>IF(COUNTIF(Year6Range,BE5)=0,"",COUNTIF(Year6Range,BE5))</f>
        <v/>
      </c>
      <c r="O29" s="39" t="str">
        <f>IF(COUNTIF(Year7Range,BE5)=0,"",COUNTIF(Year7Range,BE5))</f>
        <v/>
      </c>
      <c r="P29" s="39" t="str">
        <f>IF(COUNTIF(Year8Range,BE5)=0,"",COUNTIF(Year8Range,BE5))</f>
        <v/>
      </c>
      <c r="Q29" s="39" t="str">
        <f>IF(COUNTIF(Year9Range,BE5)=0,"",COUNTIF(Year9Range,BE5))</f>
        <v/>
      </c>
      <c r="R29" s="39" t="str">
        <f>IF(COUNTIF(Year10Range,BE5)=0,"",COUNTIF(Year10Range,BE5))</f>
        <v/>
      </c>
      <c r="S29" s="1"/>
      <c r="T29" s="1"/>
      <c r="U29" s="1"/>
      <c r="V29" s="1"/>
      <c r="W29" s="1"/>
      <c r="X29" s="1"/>
      <c r="Y29" s="38">
        <f>COUNTIF(Year1Expected,$BE$5)</f>
        <v>0</v>
      </c>
      <c r="Z29" s="38" t="str">
        <f>IF(COUNTIF(Year2Expected,$BE$5)=0,"",COUNTIF(Year2Expected,$BE$5))</f>
        <v/>
      </c>
      <c r="AA29" s="38" t="str">
        <f>IF(COUNTIF(Year3Expected,$BE$5)=0,"",COUNTIF(Year3Expected,$BE$5))</f>
        <v/>
      </c>
      <c r="AB29" s="38" t="str">
        <f>IF(COUNTIF(Year4Expected,$BE$5)=0,"",COUNTIF(Year4Expected,$BE$5))</f>
        <v/>
      </c>
      <c r="AC29" s="38" t="str">
        <f>IF(COUNTIF(Year5Expected,$BE$5)=0,"",COUNTIF(Year5Expected,$BE$5))</f>
        <v/>
      </c>
      <c r="AD29" s="38" t="str">
        <f>IF(COUNTIF(Year6Expected,$BE$5)=0,"",COUNTIF(Year6Expected,$BE$5))</f>
        <v/>
      </c>
      <c r="AE29" s="38" t="str">
        <f>IF(COUNTIF(Year7Expected,$BE$5)=0,"",COUNTIF(Year7Expected,$BE$5))</f>
        <v/>
      </c>
      <c r="AF29" s="38" t="str">
        <f>IF(COUNTIF(Year8Expected,$BE$5)=0,"",COUNTIF(Year8Expected,$BE$5))</f>
        <v/>
      </c>
      <c r="AG29" s="38" t="str">
        <f>IF(COUNTIF(Year9Expected,$BE$5)=0,"",COUNTIF(Year9Expected,$BE$5))</f>
        <v/>
      </c>
      <c r="AH29" s="38" t="str">
        <f>IF(COUNTIF(Year10Expected,$BE$5)=0,"",COUNTIF(Year10Expected,$BE$5))</f>
        <v/>
      </c>
      <c r="AK29" s="1"/>
      <c r="AL29" s="1"/>
      <c r="AM29" s="1"/>
      <c r="AN29" s="1"/>
      <c r="AO29" s="1"/>
      <c r="AP29" s="1"/>
      <c r="AQ29" s="1"/>
      <c r="AR29" s="1"/>
      <c r="AS29" s="1"/>
      <c r="AT29" s="1"/>
      <c r="AU29" s="1"/>
      <c r="AV29" s="1"/>
      <c r="AW29" s="1"/>
      <c r="AX29" s="1"/>
      <c r="AY29" s="1"/>
      <c r="AZ29" s="1"/>
      <c r="BA29" s="1"/>
      <c r="BB29" s="1"/>
      <c r="BC29" s="1"/>
      <c r="BD29" s="1"/>
      <c r="BE29" s="1"/>
      <c r="BF29" s="1"/>
      <c r="BG29" s="1"/>
      <c r="BH29" s="1"/>
      <c r="BI29" s="29" t="s">
        <v>171</v>
      </c>
      <c r="BJ29" s="162">
        <f t="shared" ref="BJ29:BT29" si="8">COUNTIF(BJ3:BJ27,0.5)</f>
        <v>0</v>
      </c>
      <c r="BK29" s="162">
        <f t="shared" si="8"/>
        <v>0</v>
      </c>
      <c r="BL29" s="162">
        <f t="shared" si="8"/>
        <v>0</v>
      </c>
      <c r="BM29" s="162">
        <f t="shared" si="8"/>
        <v>0</v>
      </c>
      <c r="BN29" s="162">
        <f t="shared" si="8"/>
        <v>0</v>
      </c>
      <c r="BO29" s="162">
        <f t="shared" si="8"/>
        <v>0</v>
      </c>
      <c r="BP29" s="162">
        <f t="shared" si="8"/>
        <v>0</v>
      </c>
      <c r="BQ29" s="162">
        <f t="shared" si="8"/>
        <v>0</v>
      </c>
      <c r="BR29" s="162">
        <f t="shared" si="8"/>
        <v>0</v>
      </c>
      <c r="BS29" s="162">
        <f t="shared" si="8"/>
        <v>0</v>
      </c>
      <c r="BT29" s="162">
        <f t="shared" si="8"/>
        <v>0</v>
      </c>
      <c r="BU29" s="29" t="s">
        <v>171</v>
      </c>
      <c r="BV29" s="163">
        <f t="shared" ref="BV29:CE29" si="9">COUNTIF(BV3:BV27,0.5)</f>
        <v>0</v>
      </c>
      <c r="BW29" s="163">
        <f t="shared" si="9"/>
        <v>0</v>
      </c>
      <c r="BX29" s="163">
        <f t="shared" si="9"/>
        <v>0</v>
      </c>
      <c r="BY29" s="163">
        <f t="shared" si="9"/>
        <v>0</v>
      </c>
      <c r="BZ29" s="163">
        <f t="shared" si="9"/>
        <v>0</v>
      </c>
      <c r="CA29" s="163">
        <f t="shared" si="9"/>
        <v>0</v>
      </c>
      <c r="CB29" s="163">
        <f t="shared" si="9"/>
        <v>0</v>
      </c>
      <c r="CC29" s="163">
        <f t="shared" si="9"/>
        <v>0</v>
      </c>
      <c r="CD29" s="163">
        <f t="shared" si="9"/>
        <v>0</v>
      </c>
      <c r="CE29" s="163">
        <f t="shared" si="9"/>
        <v>0</v>
      </c>
      <c r="CG29" s="1"/>
      <c r="CI29" s="1"/>
      <c r="CK29" s="1"/>
      <c r="CM29" s="1"/>
    </row>
    <row r="30" spans="2:92" ht="13.5" customHeight="1">
      <c r="B30" s="348" t="s">
        <v>172</v>
      </c>
      <c r="C30" s="349"/>
      <c r="D30" s="349"/>
      <c r="E30" s="349"/>
      <c r="F30" s="349"/>
      <c r="G30" s="350"/>
      <c r="H30" s="38">
        <f>COUNTIF(Year0Range,"*60")</f>
        <v>0</v>
      </c>
      <c r="I30" s="39" t="str">
        <f>IF(COUNTIF(Year1Range,"*60")=0,"",COUNTIF(Year1Range,"*60"))</f>
        <v/>
      </c>
      <c r="J30" s="39" t="str">
        <f>IF(COUNTIF(Year2Range,"*60")=0,"",COUNTIF(Year2Range,"*60"))</f>
        <v/>
      </c>
      <c r="K30" s="39" t="str">
        <f>IF(COUNTIF(Year3Range,"*60")=0,"",COUNTIF(Year3Range,"*60"))</f>
        <v/>
      </c>
      <c r="L30" s="39" t="str">
        <f>IF(COUNTIF(Year4Range,"*60")=0,"",COUNTIF(Year4Range,"*60"))</f>
        <v/>
      </c>
      <c r="M30" s="39" t="str">
        <f>IF(COUNTIF(Year5Range,"*60")=0,"",COUNTIF(Year5Range,"*60"))</f>
        <v/>
      </c>
      <c r="N30" s="39" t="str">
        <f>IF(COUNTIF(Year6Range,"*60")=0,"",COUNTIF(Year6Range,"*60"))</f>
        <v/>
      </c>
      <c r="O30" s="39" t="str">
        <f>IF(COUNTIF(Year7Range,"*60")=0,"",COUNTIF(Year7Range,"*60"))</f>
        <v/>
      </c>
      <c r="P30" s="39" t="str">
        <f>IF(COUNTIF(Year8Range,"*60")=0,"",COUNTIF(Year8Range,"*60"))</f>
        <v/>
      </c>
      <c r="Q30" s="39" t="str">
        <f>IF(COUNTIF(Year9Range,"*60")=0,"",COUNTIF(Year9Range,"*60"))</f>
        <v/>
      </c>
      <c r="R30" s="39" t="str">
        <f>IF(COUNTIF(Year10Range,"*60")=0,"",COUNTIF(Year10Range,"*60"))</f>
        <v/>
      </c>
      <c r="Y30" s="38">
        <f>COUNTIF(Year1Expected,"*60")</f>
        <v>0</v>
      </c>
      <c r="Z30" s="38" t="str">
        <f>IF(COUNTIF(Year2Expected,"*60")=0,"",COUNTIF(Year2Expected,"*60"))</f>
        <v/>
      </c>
      <c r="AA30" s="38" t="str">
        <f>IF(COUNTIF(Year3Expected,"*60")=0,"",COUNTIF(Year3Expected,"*60"))</f>
        <v/>
      </c>
      <c r="AB30" s="38" t="str">
        <f>IF(COUNTIF(Year4Expected,"*60")=0,"",COUNTIF(Year4Expected,"*60"))</f>
        <v/>
      </c>
      <c r="AC30" s="38" t="str">
        <f>IF(COUNTIF(Year5Expected,"*60")=0,"",COUNTIF(Year5Expected,"*60"))</f>
        <v/>
      </c>
      <c r="AD30" s="38" t="str">
        <f>IF(COUNTIF(Year6Expected,"*60")=0,"",COUNTIF(Year6Expected,"*60"))</f>
        <v/>
      </c>
      <c r="AE30" s="38" t="str">
        <f>IF(COUNTIF(Year7Expected,"*60")=0,"",COUNTIF(Year7Expected,"*60"))</f>
        <v/>
      </c>
      <c r="AF30" s="38" t="str">
        <f>IF(COUNTIF(Year8Expected,"*60")=0,"",COUNTIF(Year8Expected,"*60"))</f>
        <v/>
      </c>
      <c r="AG30" s="38" t="str">
        <f>IF(COUNTIF(Year9Expected,"*60")=0,"",COUNTIF(Year9Expected,"*60"))</f>
        <v/>
      </c>
      <c r="AH30" s="38" t="str">
        <f>IF(COUNTIF(Year10Expected,"*60")=0,"",COUNTIF(Year10Expected,"*60"))</f>
        <v/>
      </c>
      <c r="BI30" s="29" t="s">
        <v>173</v>
      </c>
      <c r="BJ30" s="162">
        <f t="shared" ref="BJ30:BT30" si="10">COUNTIF(BJ3:BJ27,0)</f>
        <v>0</v>
      </c>
      <c r="BK30" s="162">
        <f t="shared" si="10"/>
        <v>0</v>
      </c>
      <c r="BL30" s="162">
        <f t="shared" si="10"/>
        <v>0</v>
      </c>
      <c r="BM30" s="162">
        <f t="shared" si="10"/>
        <v>0</v>
      </c>
      <c r="BN30" s="162">
        <f t="shared" si="10"/>
        <v>0</v>
      </c>
      <c r="BO30" s="162">
        <f t="shared" si="10"/>
        <v>0</v>
      </c>
      <c r="BP30" s="162">
        <f t="shared" si="10"/>
        <v>0</v>
      </c>
      <c r="BQ30" s="162">
        <f t="shared" si="10"/>
        <v>0</v>
      </c>
      <c r="BR30" s="162">
        <f t="shared" si="10"/>
        <v>0</v>
      </c>
      <c r="BS30" s="162">
        <f t="shared" si="10"/>
        <v>0</v>
      </c>
      <c r="BT30" s="162">
        <f t="shared" si="10"/>
        <v>0</v>
      </c>
      <c r="BU30" s="29" t="s">
        <v>173</v>
      </c>
      <c r="BV30" s="163">
        <f t="shared" ref="BV30:CE30" si="11">COUNTIF(BV3:BV27,0)</f>
        <v>0</v>
      </c>
      <c r="BW30" s="163">
        <f t="shared" si="11"/>
        <v>0</v>
      </c>
      <c r="BX30" s="163">
        <f t="shared" si="11"/>
        <v>0</v>
      </c>
      <c r="BY30" s="163">
        <f t="shared" si="11"/>
        <v>0</v>
      </c>
      <c r="BZ30" s="163">
        <f t="shared" si="11"/>
        <v>0</v>
      </c>
      <c r="CA30" s="163">
        <f t="shared" si="11"/>
        <v>0</v>
      </c>
      <c r="CB30" s="163">
        <f t="shared" si="11"/>
        <v>0</v>
      </c>
      <c r="CC30" s="163">
        <f t="shared" si="11"/>
        <v>0</v>
      </c>
      <c r="CD30" s="163">
        <f t="shared" si="11"/>
        <v>0</v>
      </c>
      <c r="CE30" s="163">
        <f t="shared" si="11"/>
        <v>0</v>
      </c>
    </row>
    <row r="31" spans="2:92" ht="13.5" customHeight="1">
      <c r="B31" s="287" t="s">
        <v>174</v>
      </c>
      <c r="C31" s="288"/>
      <c r="D31" s="288"/>
      <c r="E31" s="288"/>
      <c r="F31" s="289"/>
      <c r="G31" s="197"/>
      <c r="H31" s="40" t="str">
        <f t="shared" ref="H31:R31" si="12">IF(ISERROR(AVERAGE(BJ21:BJ27,BJ9:BJ20, BJ3:BJ8)),"",AVERAGE(BJ21:BJ27,BJ9:BJ20, BJ3:BJ8))</f>
        <v/>
      </c>
      <c r="I31" s="40" t="str">
        <f t="shared" si="12"/>
        <v/>
      </c>
      <c r="J31" s="40" t="str">
        <f t="shared" si="12"/>
        <v/>
      </c>
      <c r="K31" s="40" t="str">
        <f t="shared" si="12"/>
        <v/>
      </c>
      <c r="L31" s="40" t="str">
        <f t="shared" si="12"/>
        <v/>
      </c>
      <c r="M31" s="40" t="str">
        <f t="shared" si="12"/>
        <v/>
      </c>
      <c r="N31" s="40" t="str">
        <f t="shared" si="12"/>
        <v/>
      </c>
      <c r="O31" s="40" t="str">
        <f t="shared" si="12"/>
        <v/>
      </c>
      <c r="P31" s="40" t="str">
        <f t="shared" si="12"/>
        <v/>
      </c>
      <c r="Q31" s="40" t="str">
        <f t="shared" si="12"/>
        <v/>
      </c>
      <c r="R31" s="40" t="str">
        <f t="shared" si="12"/>
        <v/>
      </c>
      <c r="Y31" s="40" t="str">
        <f t="shared" ref="Y31:AH31" si="13">IF(ISERROR(AVERAGE(BV21:BV27,BV9:BV20, BV3:BV8)),"",AVERAGE(BV21:BV27,BV9:BV20, BV3:BV8))</f>
        <v/>
      </c>
      <c r="Z31" s="40" t="str">
        <f t="shared" si="13"/>
        <v/>
      </c>
      <c r="AA31" s="40" t="str">
        <f t="shared" si="13"/>
        <v/>
      </c>
      <c r="AB31" s="40" t="str">
        <f t="shared" si="13"/>
        <v/>
      </c>
      <c r="AC31" s="40" t="str">
        <f t="shared" si="13"/>
        <v/>
      </c>
      <c r="AD31" s="40" t="str">
        <f t="shared" si="13"/>
        <v/>
      </c>
      <c r="AE31" s="40" t="str">
        <f t="shared" si="13"/>
        <v/>
      </c>
      <c r="AF31" s="40" t="str">
        <f t="shared" si="13"/>
        <v/>
      </c>
      <c r="AG31" s="40" t="str">
        <f t="shared" si="13"/>
        <v/>
      </c>
      <c r="AH31" s="40" t="str">
        <f t="shared" si="13"/>
        <v/>
      </c>
      <c r="AI31" s="1"/>
      <c r="AJ31" s="1"/>
      <c r="BB31" s="41"/>
      <c r="BC31" s="41"/>
      <c r="BD31" s="41"/>
      <c r="BE31" s="41"/>
      <c r="BG31" s="8"/>
      <c r="BH31" s="8"/>
      <c r="BI31" s="29" t="s">
        <v>174</v>
      </c>
      <c r="BJ31" s="42" t="str">
        <f t="shared" ref="BJ31:BT31" si="14">IF(ISERROR(AVERAGE(BJ21:BJ27,BJ9:BJ20,BJ3:BJ8)),"",(AVERAGE(BJ21:BJ27,BJ9:BJ20,BJ3:BJ8)))</f>
        <v/>
      </c>
      <c r="BK31" s="42" t="str">
        <f t="shared" si="14"/>
        <v/>
      </c>
      <c r="BL31" s="42" t="str">
        <f t="shared" si="14"/>
        <v/>
      </c>
      <c r="BM31" s="42" t="str">
        <f t="shared" si="14"/>
        <v/>
      </c>
      <c r="BN31" s="42" t="str">
        <f t="shared" si="14"/>
        <v/>
      </c>
      <c r="BO31" s="42" t="str">
        <f t="shared" si="14"/>
        <v/>
      </c>
      <c r="BP31" s="42" t="str">
        <f t="shared" si="14"/>
        <v/>
      </c>
      <c r="BQ31" s="42" t="str">
        <f t="shared" si="14"/>
        <v/>
      </c>
      <c r="BR31" s="42" t="str">
        <f t="shared" si="14"/>
        <v/>
      </c>
      <c r="BS31" s="42" t="str">
        <f t="shared" si="14"/>
        <v/>
      </c>
      <c r="BT31" s="42" t="str">
        <f t="shared" si="14"/>
        <v/>
      </c>
      <c r="BU31" s="29" t="s">
        <v>174</v>
      </c>
      <c r="BV31" s="42" t="str">
        <f t="shared" ref="BV31:CE31" si="15">IF(ISERROR(AVERAGE(BV21:BV27,BV9:BV20,BV3:BV8)),"",(AVERAGE(BV21:BV27,BV9:BV20,BV3:BV8)))</f>
        <v/>
      </c>
      <c r="BW31" s="42" t="str">
        <f t="shared" si="15"/>
        <v/>
      </c>
      <c r="BX31" s="42" t="str">
        <f t="shared" si="15"/>
        <v/>
      </c>
      <c r="BY31" s="42" t="str">
        <f t="shared" si="15"/>
        <v/>
      </c>
      <c r="BZ31" s="42" t="str">
        <f t="shared" si="15"/>
        <v/>
      </c>
      <c r="CA31" s="42" t="str">
        <f t="shared" si="15"/>
        <v/>
      </c>
      <c r="CB31" s="42" t="str">
        <f t="shared" si="15"/>
        <v/>
      </c>
      <c r="CC31" s="42" t="str">
        <f t="shared" si="15"/>
        <v/>
      </c>
      <c r="CD31" s="42" t="str">
        <f t="shared" si="15"/>
        <v/>
      </c>
      <c r="CE31" s="42" t="str">
        <f t="shared" si="15"/>
        <v/>
      </c>
      <c r="CF31" s="1"/>
      <c r="CH31" s="1"/>
      <c r="CJ31" s="1"/>
      <c r="CL31" s="1"/>
      <c r="CN31" s="1"/>
    </row>
    <row r="32" spans="2:92" ht="13.5" customHeight="1">
      <c r="B32" s="43"/>
      <c r="C32" s="43"/>
      <c r="D32" s="44"/>
      <c r="E32" s="44"/>
      <c r="F32" s="44"/>
      <c r="G32" s="44"/>
      <c r="H32" s="44"/>
      <c r="I32" s="44"/>
      <c r="J32" s="44"/>
      <c r="K32" s="44"/>
      <c r="L32" s="44"/>
      <c r="M32" s="44"/>
      <c r="N32" s="44"/>
      <c r="O32" s="44"/>
      <c r="P32" s="44"/>
      <c r="AA32" s="44"/>
      <c r="AD32" s="44"/>
      <c r="AE32" s="44"/>
      <c r="AF32" s="44"/>
      <c r="AG32" s="44"/>
      <c r="AH32" s="44"/>
      <c r="AI32" s="44"/>
      <c r="AJ32" s="44"/>
      <c r="AX32" s="45" t="s">
        <v>110</v>
      </c>
      <c r="AY32" s="46" t="s">
        <v>108</v>
      </c>
      <c r="AZ32" s="47" t="s">
        <v>116</v>
      </c>
      <c r="BA32" s="1" t="s">
        <v>175</v>
      </c>
      <c r="BI32" s="29" t="s">
        <v>176</v>
      </c>
      <c r="BJ32" s="48" t="str">
        <f t="shared" ref="BJ32:BT32" si="16">IF(ISERROR(AVERAGE(BJ3:BJ8)),"",(AVERAGE(BJ3:BJ8)))</f>
        <v/>
      </c>
      <c r="BK32" s="48" t="str">
        <f t="shared" si="16"/>
        <v/>
      </c>
      <c r="BL32" s="48" t="str">
        <f t="shared" si="16"/>
        <v/>
      </c>
      <c r="BM32" s="48" t="str">
        <f t="shared" si="16"/>
        <v/>
      </c>
      <c r="BN32" s="48" t="str">
        <f t="shared" si="16"/>
        <v/>
      </c>
      <c r="BO32" s="48" t="str">
        <f t="shared" si="16"/>
        <v/>
      </c>
      <c r="BP32" s="48" t="str">
        <f t="shared" si="16"/>
        <v/>
      </c>
      <c r="BQ32" s="48" t="str">
        <f t="shared" si="16"/>
        <v/>
      </c>
      <c r="BR32" s="48" t="str">
        <f t="shared" si="16"/>
        <v/>
      </c>
      <c r="BS32" s="48" t="str">
        <f t="shared" si="16"/>
        <v/>
      </c>
      <c r="BT32" s="48" t="str">
        <f t="shared" si="16"/>
        <v/>
      </c>
      <c r="BU32" s="29" t="s">
        <v>176</v>
      </c>
      <c r="BV32" s="48" t="str">
        <f t="shared" ref="BV32:CE32" si="17">IF(ISERROR(AVERAGE(BV3:BV8)),"",(AVERAGE(BV3:BV8)))</f>
        <v/>
      </c>
      <c r="BW32" s="48" t="str">
        <f t="shared" si="17"/>
        <v/>
      </c>
      <c r="BX32" s="48" t="str">
        <f t="shared" si="17"/>
        <v/>
      </c>
      <c r="BY32" s="48" t="str">
        <f t="shared" si="17"/>
        <v/>
      </c>
      <c r="BZ32" s="48" t="str">
        <f t="shared" si="17"/>
        <v/>
      </c>
      <c r="CA32" s="48" t="str">
        <f t="shared" si="17"/>
        <v/>
      </c>
      <c r="CB32" s="48" t="str">
        <f t="shared" si="17"/>
        <v/>
      </c>
      <c r="CC32" s="48" t="str">
        <f t="shared" si="17"/>
        <v/>
      </c>
      <c r="CD32" s="48" t="str">
        <f t="shared" si="17"/>
        <v/>
      </c>
      <c r="CE32" s="48" t="str">
        <f t="shared" si="17"/>
        <v/>
      </c>
      <c r="CF32" s="44"/>
      <c r="CH32" s="44"/>
      <c r="CJ32" s="44"/>
      <c r="CL32" s="44"/>
      <c r="CN32" s="44"/>
    </row>
    <row r="33" spans="1:92" ht="14.45">
      <c r="B33" s="290" t="s">
        <v>177</v>
      </c>
      <c r="C33" s="290"/>
      <c r="M33" s="44"/>
      <c r="N33" s="44"/>
      <c r="O33" s="44"/>
      <c r="P33" s="44"/>
      <c r="AA33" s="44"/>
      <c r="AD33" s="44"/>
      <c r="AE33" s="44"/>
      <c r="AF33" s="44"/>
      <c r="AG33" s="44"/>
      <c r="AH33" s="44"/>
      <c r="AI33" s="44"/>
      <c r="AJ33" s="44"/>
      <c r="AW33" s="49" t="s">
        <v>178</v>
      </c>
      <c r="AX33" s="50">
        <f>COUNTIF(AY3:AY8,BF4)</f>
        <v>0</v>
      </c>
      <c r="AY33" s="50">
        <f>VALUE(COUNTIF(AY3:AY8,BF5))</f>
        <v>0</v>
      </c>
      <c r="AZ33" s="50">
        <f>VALUE(COUNTIF(AY3:AY8,0))</f>
        <v>0</v>
      </c>
      <c r="BA33" s="50" t="e">
        <f>AVERAGEIF(AY3:AY8,"&gt;=0")</f>
        <v>#DIV/0!</v>
      </c>
      <c r="BI33" s="29" t="s">
        <v>179</v>
      </c>
      <c r="BJ33" s="51" t="str">
        <f t="shared" ref="BJ33:BT33" si="18">IF(ISERROR(AVERAGE(BJ9:BJ20)),"",(AVERAGE(BJ9:BJ20)))</f>
        <v/>
      </c>
      <c r="BK33" s="51" t="str">
        <f t="shared" si="18"/>
        <v/>
      </c>
      <c r="BL33" s="51" t="str">
        <f t="shared" si="18"/>
        <v/>
      </c>
      <c r="BM33" s="51" t="str">
        <f t="shared" si="18"/>
        <v/>
      </c>
      <c r="BN33" s="51" t="str">
        <f t="shared" si="18"/>
        <v/>
      </c>
      <c r="BO33" s="51" t="str">
        <f t="shared" si="18"/>
        <v/>
      </c>
      <c r="BP33" s="51" t="str">
        <f t="shared" si="18"/>
        <v/>
      </c>
      <c r="BQ33" s="51" t="str">
        <f t="shared" si="18"/>
        <v/>
      </c>
      <c r="BR33" s="51" t="str">
        <f t="shared" si="18"/>
        <v/>
      </c>
      <c r="BS33" s="51" t="str">
        <f t="shared" si="18"/>
        <v/>
      </c>
      <c r="BT33" s="51" t="str">
        <f t="shared" si="18"/>
        <v/>
      </c>
      <c r="BU33" s="29" t="s">
        <v>179</v>
      </c>
      <c r="BV33" s="51" t="str">
        <f t="shared" ref="BV33:CE33" si="19">IF(ISERROR(AVERAGE(BV9:BV20)),"",(AVERAGE(BV9:BV20)))</f>
        <v/>
      </c>
      <c r="BW33" s="51" t="str">
        <f t="shared" si="19"/>
        <v/>
      </c>
      <c r="BX33" s="51" t="str">
        <f t="shared" si="19"/>
        <v/>
      </c>
      <c r="BY33" s="51" t="str">
        <f t="shared" si="19"/>
        <v/>
      </c>
      <c r="BZ33" s="51" t="str">
        <f t="shared" si="19"/>
        <v/>
      </c>
      <c r="CA33" s="51" t="str">
        <f t="shared" si="19"/>
        <v/>
      </c>
      <c r="CB33" s="51" t="str">
        <f t="shared" si="19"/>
        <v/>
      </c>
      <c r="CC33" s="51" t="str">
        <f t="shared" si="19"/>
        <v/>
      </c>
      <c r="CD33" s="51" t="str">
        <f t="shared" si="19"/>
        <v/>
      </c>
      <c r="CE33" s="51" t="str">
        <f t="shared" si="19"/>
        <v/>
      </c>
      <c r="CF33" s="44"/>
      <c r="CH33" s="44"/>
      <c r="CJ33" s="44"/>
      <c r="CL33" s="44"/>
      <c r="CN33" s="44"/>
    </row>
    <row r="34" spans="1:92" ht="13.5" customHeight="1">
      <c r="B34" s="290"/>
      <c r="C34" s="290"/>
      <c r="D34" s="52"/>
      <c r="E34" s="52"/>
      <c r="F34" s="8"/>
      <c r="G34" s="8"/>
      <c r="AW34" s="49" t="s">
        <v>180</v>
      </c>
      <c r="AX34" s="50">
        <f>COUNTIF(AY9:AY20,BF4)</f>
        <v>0</v>
      </c>
      <c r="AY34" s="50">
        <f>VALUE(COUNTIF(AY9:AY20,BF5))</f>
        <v>0</v>
      </c>
      <c r="AZ34" s="50">
        <f>VALUE(COUNTIF(AY9:AY20,0))</f>
        <v>0</v>
      </c>
      <c r="BA34" s="50" t="e">
        <f>AVERAGEIF(AY9:AY20,"&gt;=0")</f>
        <v>#DIV/0!</v>
      </c>
      <c r="BI34" s="29" t="s">
        <v>181</v>
      </c>
      <c r="BJ34" s="53" t="str">
        <f>IF(ISERROR(AVERAGE(BJ21:BJ27)),"",(AVERAGE(BJ21:BJ27)))</f>
        <v/>
      </c>
      <c r="BK34" s="53" t="str">
        <f t="shared" ref="BK34:BT34" si="20">IF(ISERROR(AVERAGE(BK21:BK27)),"",(AVERAGE(BK21:BK27)))</f>
        <v/>
      </c>
      <c r="BL34" s="53" t="str">
        <f t="shared" si="20"/>
        <v/>
      </c>
      <c r="BM34" s="53" t="str">
        <f t="shared" si="20"/>
        <v/>
      </c>
      <c r="BN34" s="53" t="str">
        <f t="shared" si="20"/>
        <v/>
      </c>
      <c r="BO34" s="53" t="str">
        <f t="shared" si="20"/>
        <v/>
      </c>
      <c r="BP34" s="53" t="str">
        <f t="shared" si="20"/>
        <v/>
      </c>
      <c r="BQ34" s="53" t="str">
        <f t="shared" si="20"/>
        <v/>
      </c>
      <c r="BR34" s="53" t="str">
        <f t="shared" si="20"/>
        <v/>
      </c>
      <c r="BS34" s="53" t="str">
        <f t="shared" si="20"/>
        <v/>
      </c>
      <c r="BT34" s="53" t="str">
        <f t="shared" si="20"/>
        <v/>
      </c>
      <c r="BU34" s="29" t="s">
        <v>181</v>
      </c>
      <c r="BV34" s="53" t="str">
        <f t="shared" ref="BV34:CE34" si="21">IF(ISERROR(AVERAGE(BV21:BV27)),"",(AVERAGE(BV21:BV27)))</f>
        <v/>
      </c>
      <c r="BW34" s="53" t="str">
        <f t="shared" si="21"/>
        <v/>
      </c>
      <c r="BX34" s="53" t="str">
        <f t="shared" si="21"/>
        <v/>
      </c>
      <c r="BY34" s="53" t="str">
        <f t="shared" si="21"/>
        <v/>
      </c>
      <c r="BZ34" s="53" t="str">
        <f t="shared" si="21"/>
        <v/>
      </c>
      <c r="CA34" s="53" t="str">
        <f t="shared" si="21"/>
        <v/>
      </c>
      <c r="CB34" s="53" t="str">
        <f t="shared" si="21"/>
        <v/>
      </c>
      <c r="CC34" s="53" t="str">
        <f t="shared" si="21"/>
        <v/>
      </c>
      <c r="CD34" s="53" t="str">
        <f t="shared" si="21"/>
        <v/>
      </c>
      <c r="CE34" s="53" t="str">
        <f t="shared" si="21"/>
        <v/>
      </c>
    </row>
    <row r="35" spans="1:92" ht="22.9" customHeight="1">
      <c r="B35" s="291" t="s">
        <v>182</v>
      </c>
      <c r="C35" s="292"/>
      <c r="D35" s="292"/>
      <c r="E35" s="292"/>
      <c r="F35" s="292"/>
      <c r="G35" s="292"/>
      <c r="H35" s="292"/>
      <c r="I35" s="292"/>
      <c r="J35" s="292"/>
      <c r="K35" s="293"/>
      <c r="AW35" s="49" t="s">
        <v>183</v>
      </c>
      <c r="AX35" s="50">
        <f>COUNTIF(AY21:AY27,BF4)</f>
        <v>0</v>
      </c>
      <c r="AY35" s="50">
        <f>COUNTIF(AY21:AY27,BF5)</f>
        <v>0</v>
      </c>
      <c r="AZ35" s="50">
        <f>VALUE(COUNTIF(AY21:AY27,0))</f>
        <v>0</v>
      </c>
      <c r="BA35" s="50" t="e">
        <f>AVERAGEIF(AY21:AY27,"&gt;=0")</f>
        <v>#DIV/0!</v>
      </c>
      <c r="BG35" s="8"/>
      <c r="BH35" s="8"/>
      <c r="BI35" s="8"/>
      <c r="BJ35" s="8"/>
      <c r="BK35" s="8"/>
      <c r="BO35" s="1"/>
      <c r="BP35" s="1"/>
      <c r="BQ35" s="1"/>
      <c r="BR35" s="1"/>
      <c r="BS35" s="1"/>
      <c r="BT35" s="1"/>
      <c r="CB35" s="1"/>
    </row>
    <row r="36" spans="1:92" ht="21" customHeight="1">
      <c r="A36" s="8"/>
      <c r="B36" s="294" t="s">
        <v>9</v>
      </c>
      <c r="C36" s="295"/>
      <c r="D36" s="296"/>
      <c r="E36" s="297" t="s">
        <v>10</v>
      </c>
      <c r="F36" s="298"/>
      <c r="G36" s="298"/>
      <c r="H36" s="299"/>
      <c r="I36" s="297" t="s">
        <v>11</v>
      </c>
      <c r="J36" s="298"/>
      <c r="K36" s="299"/>
      <c r="AW36" s="1" t="s">
        <v>184</v>
      </c>
      <c r="AX36" s="50">
        <f>VALUE(SUM(AX33:AX35))</f>
        <v>0</v>
      </c>
      <c r="AY36" s="50">
        <f>VALUE(SUM(AY33:AY35))</f>
        <v>0</v>
      </c>
      <c r="AZ36" s="50">
        <f>VALUE(SUM(AZ33:AZ35))</f>
        <v>0</v>
      </c>
      <c r="BA36" s="50" t="e">
        <f>AVERAGEIF(AY3:AY27,"&gt;=0")</f>
        <v>#DIV/0!</v>
      </c>
    </row>
    <row r="37" spans="1:92" ht="22.15" customHeight="1">
      <c r="A37" s="8"/>
      <c r="B37" s="300"/>
      <c r="C37" s="301"/>
      <c r="D37" s="302"/>
      <c r="E37" s="396"/>
      <c r="F37" s="397"/>
      <c r="G37" s="397"/>
      <c r="H37" s="398"/>
      <c r="I37" s="303"/>
      <c r="J37" s="397"/>
      <c r="K37" s="398"/>
      <c r="AW37" s="49" t="s">
        <v>185</v>
      </c>
      <c r="BA37" s="50" t="str">
        <f>IF(ISERROR(AVERAGE(AY21:AY27,AY9:AY20,AY3:AY8)),"",(AVERAGE(AY21:AY27,AY9:AY20,AY3:AY8)))</f>
        <v/>
      </c>
      <c r="BK37" s="8"/>
      <c r="CB37" s="1"/>
    </row>
    <row r="38" spans="1:92">
      <c r="A38" s="8"/>
      <c r="B38" s="8"/>
      <c r="C38" s="8"/>
      <c r="D38" s="8"/>
      <c r="E38" s="8"/>
      <c r="F38" s="8"/>
      <c r="G38" s="8"/>
      <c r="AK38" s="49"/>
      <c r="AX38" s="45" t="s">
        <v>110</v>
      </c>
      <c r="AY38" s="46" t="s">
        <v>108</v>
      </c>
      <c r="AZ38" s="47" t="s">
        <v>116</v>
      </c>
      <c r="BA38" s="1" t="s">
        <v>175</v>
      </c>
      <c r="BK38" s="8"/>
      <c r="CB38" s="1"/>
    </row>
    <row r="39" spans="1:92" ht="19.149999999999999" customHeight="1">
      <c r="B39" s="141" t="s">
        <v>186</v>
      </c>
      <c r="C39" s="54"/>
      <c r="D39" s="55"/>
      <c r="E39" s="55"/>
      <c r="F39" s="55"/>
      <c r="G39" s="55"/>
      <c r="H39" s="55"/>
      <c r="AW39" s="49" t="s">
        <v>187</v>
      </c>
      <c r="AX39" s="50">
        <f>COUNTIF(BA3:BA8,BF4)</f>
        <v>0</v>
      </c>
      <c r="AY39" s="50">
        <f>COUNTIF(BA3:BA8,BF5)</f>
        <v>0</v>
      </c>
      <c r="AZ39" s="50">
        <f>COUNTIF(BA3:BA8,0)</f>
        <v>0</v>
      </c>
      <c r="BA39" s="50" t="e">
        <f>AVERAGEIF(AY9:AY11,"&gt;=0")</f>
        <v>#DIV/0!</v>
      </c>
      <c r="BK39" s="8"/>
      <c r="CB39" s="1"/>
    </row>
    <row r="40" spans="1:92" ht="16.149999999999999">
      <c r="B40" s="96" t="s">
        <v>188</v>
      </c>
      <c r="C40" s="96"/>
      <c r="D40" s="56" t="str">
        <f>_xlfn.IFNA(AX28,"")</f>
        <v/>
      </c>
      <c r="E40" s="56"/>
      <c r="F40" s="55"/>
      <c r="G40" s="57"/>
      <c r="H40" s="57"/>
      <c r="AW40" s="49" t="s">
        <v>189</v>
      </c>
      <c r="AX40" s="50">
        <f>COUNTIF(BA9:BA20,BF4)</f>
        <v>0</v>
      </c>
      <c r="AY40" s="50">
        <f>COUNTIF(BA9:BA20,BF5)</f>
        <v>0</v>
      </c>
      <c r="AZ40" s="50">
        <f>COUNTIF(BA9:BA20,0)</f>
        <v>0</v>
      </c>
      <c r="BA40" s="50" t="e">
        <f>AVERAGEIF(BA9:BA20,"&gt;=0")</f>
        <v>#DIV/0!</v>
      </c>
      <c r="BK40" s="8"/>
      <c r="CB40" s="1"/>
    </row>
    <row r="41" spans="1:92" ht="16.149999999999999">
      <c r="B41" s="58"/>
      <c r="C41" s="59"/>
      <c r="D41" s="136" t="s">
        <v>190</v>
      </c>
      <c r="E41" s="137"/>
      <c r="F41" s="138" t="s">
        <v>191</v>
      </c>
      <c r="G41" s="139"/>
      <c r="H41" s="138" t="s">
        <v>192</v>
      </c>
      <c r="I41" s="139"/>
      <c r="J41" s="138" t="s">
        <v>193</v>
      </c>
      <c r="K41" s="140"/>
      <c r="AW41" s="49" t="s">
        <v>194</v>
      </c>
      <c r="AX41" s="50">
        <f>COUNTIF(BA21:BA27,BF4)</f>
        <v>0</v>
      </c>
      <c r="AY41" s="50">
        <f>COUNTIF(BA21:BA27,BF5)</f>
        <v>0</v>
      </c>
      <c r="AZ41" s="50">
        <f>COUNTIF(BA21:BA27,0)</f>
        <v>0</v>
      </c>
      <c r="BA41" s="50" t="e">
        <f>AVERAGEIF(BA21:BA27,"&gt;=0")</f>
        <v>#DIV/0!</v>
      </c>
      <c r="BK41" s="8"/>
      <c r="CB41" s="1"/>
    </row>
    <row r="42" spans="1:92" ht="16.149999999999999">
      <c r="B42" s="94" t="s">
        <v>195</v>
      </c>
      <c r="C42" s="95"/>
      <c r="D42" s="107"/>
      <c r="E42" s="108"/>
      <c r="F42" s="111" t="s">
        <v>196</v>
      </c>
      <c r="G42" s="113"/>
      <c r="H42" s="111" t="s">
        <v>196</v>
      </c>
      <c r="I42" s="113"/>
      <c r="J42" s="111" t="s">
        <v>196</v>
      </c>
      <c r="K42" s="112"/>
      <c r="AW42" s="1" t="s">
        <v>197</v>
      </c>
      <c r="AX42" s="50">
        <f>SUM(AX39:AX41)</f>
        <v>0</v>
      </c>
      <c r="AY42" s="50">
        <f>SUM(AY39:AY41)</f>
        <v>0</v>
      </c>
      <c r="AZ42" s="50">
        <f>SUM(AZ39:AZ41)</f>
        <v>0</v>
      </c>
      <c r="BA42" s="50"/>
      <c r="BK42" s="8"/>
      <c r="CB42" s="1"/>
    </row>
    <row r="43" spans="1:92" ht="16.149999999999999">
      <c r="B43" s="105" t="str">
        <f>BE4</f>
        <v>≥80</v>
      </c>
      <c r="C43" s="106"/>
      <c r="D43" s="109" t="e">
        <f>IF(AX36=0,NA(),AX36)</f>
        <v>#N/A</v>
      </c>
      <c r="E43" s="109"/>
      <c r="F43" s="109" t="e">
        <f>IF(AX33=0,NA(),AX33)</f>
        <v>#N/A</v>
      </c>
      <c r="G43" s="109"/>
      <c r="H43" s="109" t="e">
        <f>IF(AX34=0,NA(),AX34)</f>
        <v>#N/A</v>
      </c>
      <c r="I43" s="109"/>
      <c r="J43" s="109" t="e">
        <f>IF(AX35=0,NA(),AX35)</f>
        <v>#N/A</v>
      </c>
      <c r="K43" s="109"/>
      <c r="AW43" s="49" t="s">
        <v>198</v>
      </c>
      <c r="AX43" s="50"/>
      <c r="AY43" s="50"/>
      <c r="AZ43" s="50"/>
      <c r="BA43" s="50" t="str">
        <f>IF(ISERROR(AVERAGE(BA21:BA27,BA9:BA20,BA3:BA8)),"",(AVERAGE(BA21:BA27,BA9:BA20,BA3:BA8)))</f>
        <v/>
      </c>
      <c r="BK43" s="8"/>
      <c r="CB43" s="1"/>
    </row>
    <row r="44" spans="1:92" ht="16.149999999999999">
      <c r="B44" s="103" t="str">
        <f>BE5</f>
        <v>60-79</v>
      </c>
      <c r="C44" s="104"/>
      <c r="D44" s="109" t="e">
        <f>IF(AY36=0,NA(),AY36)</f>
        <v>#N/A</v>
      </c>
      <c r="E44" s="109"/>
      <c r="F44" s="109" t="e">
        <f>IF(AY33=0,NA(),AY33)</f>
        <v>#N/A</v>
      </c>
      <c r="G44" s="109"/>
      <c r="H44" s="109" t="e">
        <f>IF(AY34=0,NA(),AY34)</f>
        <v>#N/A</v>
      </c>
      <c r="I44" s="109"/>
      <c r="J44" s="109" t="e">
        <f>IF(AY35=0,NA(),AY35)</f>
        <v>#N/A</v>
      </c>
      <c r="K44" s="109"/>
      <c r="AQ44" s="8"/>
      <c r="BK44" s="8"/>
      <c r="CB44" s="1"/>
    </row>
    <row r="45" spans="1:92" ht="16.149999999999999">
      <c r="B45" s="101" t="str">
        <f>BE6</f>
        <v>&lt;60</v>
      </c>
      <c r="C45" s="102"/>
      <c r="D45" s="109" t="e">
        <f>IF(AZ36=0,NA(),AZ36)</f>
        <v>#N/A</v>
      </c>
      <c r="E45" s="109"/>
      <c r="F45" s="109" t="e">
        <f>IF(AZ33=0,NA(),AZ33)</f>
        <v>#N/A</v>
      </c>
      <c r="G45" s="109"/>
      <c r="H45" s="109" t="e">
        <f>IF(AZ34=0,NA(),AZ34)</f>
        <v>#N/A</v>
      </c>
      <c r="I45" s="109"/>
      <c r="J45" s="109" t="e">
        <f>IF(AZ35=0,NA(),AZ35)</f>
        <v>#N/A</v>
      </c>
      <c r="K45" s="109"/>
      <c r="AQ45" s="8"/>
      <c r="BK45" s="8"/>
      <c r="CB45" s="1"/>
    </row>
    <row r="46" spans="1:92" s="8" customFormat="1" ht="16.149999999999999">
      <c r="B46" s="99" t="s">
        <v>199</v>
      </c>
      <c r="C46" s="100"/>
      <c r="D46" s="97" t="str">
        <f>IFERROR(BA36,"n/a")</f>
        <v>n/a</v>
      </c>
      <c r="E46" s="98"/>
      <c r="F46" s="97" t="str">
        <f>IFERROR(BA33,"n/a")</f>
        <v>n/a</v>
      </c>
      <c r="G46" s="98"/>
      <c r="H46" s="97" t="str">
        <f>IFERROR(BA34,"n/a")</f>
        <v>n/a</v>
      </c>
      <c r="I46" s="98"/>
      <c r="J46" s="97" t="str">
        <f>IFERROR(BA35,"n/a")</f>
        <v>n/a</v>
      </c>
      <c r="K46" s="110"/>
      <c r="Q46" s="1"/>
      <c r="R46" s="1"/>
      <c r="S46" s="1"/>
      <c r="T46" s="1"/>
      <c r="U46" s="1"/>
      <c r="V46" s="1"/>
      <c r="W46" s="1"/>
      <c r="X46" s="1"/>
      <c r="Y46" s="1"/>
      <c r="Z46" s="1"/>
      <c r="AB46" s="1"/>
      <c r="AC46" s="1"/>
      <c r="AK46" s="1"/>
      <c r="AL46" s="1"/>
      <c r="AM46" s="1"/>
      <c r="AN46" s="1"/>
      <c r="AO46" s="1"/>
      <c r="AP46" s="1"/>
      <c r="AR46" s="1"/>
      <c r="AS46" s="1"/>
      <c r="AT46" s="1"/>
      <c r="AU46" s="1"/>
      <c r="AV46" s="1"/>
      <c r="AW46" s="1"/>
      <c r="AX46" s="1"/>
      <c r="AY46" s="1"/>
      <c r="AZ46" s="1"/>
      <c r="BA46" s="1"/>
      <c r="BB46" s="1"/>
      <c r="BC46" s="1"/>
      <c r="BD46" s="1"/>
      <c r="BE46" s="1"/>
      <c r="BF46" s="1"/>
      <c r="BG46" s="1"/>
      <c r="BH46" s="1"/>
      <c r="BI46" s="1"/>
      <c r="BJ46" s="1"/>
      <c r="CB46" s="1"/>
      <c r="CG46" s="1"/>
      <c r="CI46" s="1"/>
      <c r="CK46" s="1"/>
      <c r="CM46" s="1"/>
    </row>
    <row r="47" spans="1:92" s="8" customFormat="1">
      <c r="B47" s="44"/>
      <c r="C47" s="44"/>
      <c r="D47" s="1"/>
      <c r="E47" s="1"/>
      <c r="F47" s="1"/>
      <c r="G47" s="1"/>
      <c r="L47" s="44"/>
      <c r="Q47" s="1"/>
      <c r="R47" s="1"/>
      <c r="S47" s="1"/>
      <c r="T47" s="1"/>
      <c r="U47" s="1"/>
      <c r="V47" s="1"/>
      <c r="W47" s="1"/>
      <c r="X47" s="1"/>
      <c r="Y47" s="1"/>
      <c r="Z47" s="1"/>
      <c r="AB47" s="1"/>
      <c r="AC47" s="1"/>
      <c r="AK47" s="1"/>
      <c r="AL47" s="1"/>
      <c r="AM47" s="1"/>
      <c r="AN47" s="1"/>
      <c r="AO47" s="1"/>
      <c r="AP47" s="1"/>
      <c r="AR47" s="1"/>
      <c r="AS47" s="1"/>
      <c r="AT47" s="1"/>
      <c r="AU47" s="1"/>
      <c r="AV47" s="1"/>
      <c r="AW47" s="1"/>
      <c r="AX47" s="1"/>
      <c r="AY47" s="1"/>
      <c r="AZ47" s="1"/>
      <c r="BA47" s="1"/>
      <c r="BB47" s="1"/>
      <c r="BC47" s="1"/>
      <c r="BD47" s="1"/>
      <c r="BE47" s="1"/>
      <c r="BF47" s="1"/>
      <c r="BG47" s="1"/>
      <c r="BH47" s="1"/>
      <c r="BI47" s="1"/>
      <c r="BJ47" s="1"/>
      <c r="CB47" s="1"/>
      <c r="CG47" s="1"/>
      <c r="CI47" s="1"/>
      <c r="CK47" s="1"/>
      <c r="CM47" s="1"/>
    </row>
    <row r="48" spans="1:92" s="8" customFormat="1">
      <c r="B48" s="1"/>
      <c r="C48" s="1"/>
      <c r="D48" s="1"/>
      <c r="E48" s="1"/>
      <c r="F48" s="1"/>
      <c r="G48" s="1"/>
      <c r="Q48" s="1"/>
      <c r="R48" s="1"/>
      <c r="S48" s="1"/>
      <c r="T48" s="1"/>
      <c r="U48" s="1"/>
      <c r="V48" s="1"/>
      <c r="W48" s="1"/>
      <c r="X48" s="1"/>
      <c r="Y48" s="1"/>
      <c r="Z48" s="1"/>
      <c r="AB48" s="1"/>
      <c r="AC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CB48" s="1"/>
      <c r="CG48" s="1"/>
      <c r="CI48" s="1"/>
      <c r="CK48" s="1"/>
      <c r="CM48" s="1"/>
    </row>
    <row r="49" spans="2:91" s="8" customFormat="1">
      <c r="B49" s="1"/>
      <c r="C49" s="1"/>
      <c r="D49" s="1"/>
      <c r="E49" s="1"/>
      <c r="F49" s="1"/>
      <c r="G49" s="1"/>
      <c r="Q49" s="1"/>
      <c r="R49" s="1"/>
      <c r="S49" s="1"/>
      <c r="T49" s="1"/>
      <c r="U49" s="1"/>
      <c r="V49" s="1"/>
      <c r="W49" s="1"/>
      <c r="X49" s="1"/>
      <c r="Y49" s="1"/>
      <c r="Z49" s="1"/>
      <c r="AB49" s="1"/>
      <c r="AC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c r="B50" s="1"/>
      <c r="C50" s="1"/>
      <c r="D50" s="1"/>
      <c r="E50" s="1"/>
      <c r="F50" s="1"/>
      <c r="G50" s="1"/>
      <c r="Q50" s="1"/>
      <c r="R50" s="1"/>
      <c r="S50" s="1"/>
      <c r="T50" s="1"/>
      <c r="U50" s="1"/>
      <c r="V50" s="1"/>
      <c r="W50" s="1"/>
      <c r="X50" s="1"/>
      <c r="Y50" s="1"/>
      <c r="Z50" s="1"/>
      <c r="AB50" s="1"/>
      <c r="AC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c r="B52" s="1"/>
      <c r="C52" s="1"/>
      <c r="D52" s="1"/>
      <c r="E52" s="1"/>
      <c r="F52" s="1"/>
      <c r="G52" s="1"/>
      <c r="Q52" s="1"/>
      <c r="R52" s="1"/>
      <c r="S52" s="1"/>
      <c r="T52" s="1"/>
      <c r="U52" s="1"/>
      <c r="V52" s="1"/>
      <c r="W52" s="1"/>
      <c r="X52" s="1"/>
      <c r="Y52" s="49"/>
      <c r="Z52" s="1"/>
      <c r="AA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c r="B55" s="1"/>
      <c r="C55" s="1"/>
      <c r="F55" s="1"/>
      <c r="G55" s="1"/>
      <c r="H55" s="1"/>
      <c r="I55" s="1"/>
      <c r="J55" s="1"/>
      <c r="K55" s="1"/>
      <c r="Q55" s="1"/>
      <c r="R55" s="1"/>
      <c r="S55" s="1"/>
      <c r="T55" s="1"/>
      <c r="U55" s="1"/>
      <c r="V55" s="1"/>
      <c r="W55" s="1"/>
      <c r="X55" s="1"/>
      <c r="Y55" s="1"/>
      <c r="Z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c r="B56" s="1"/>
      <c r="C56" s="1"/>
      <c r="I56" s="1"/>
      <c r="J56" s="1"/>
      <c r="K56" s="1"/>
      <c r="L56" s="1"/>
      <c r="M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c r="B57" s="1"/>
      <c r="C57" s="1"/>
      <c r="I57" s="1"/>
      <c r="J57" s="1"/>
      <c r="K57" s="1"/>
      <c r="L57" s="1"/>
      <c r="M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ht="18.600000000000001">
      <c r="B58" s="1"/>
      <c r="C58" s="1"/>
      <c r="F58" s="60"/>
      <c r="G58" s="60"/>
      <c r="H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c r="B59" s="1"/>
      <c r="C59" s="1"/>
      <c r="F59" s="1"/>
      <c r="G59" s="1"/>
      <c r="H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c r="B60" s="1"/>
      <c r="C60" s="1"/>
      <c r="F60" s="1"/>
      <c r="G60" s="1"/>
      <c r="H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c r="B61" s="1"/>
      <c r="C61" s="1"/>
      <c r="F61" s="1"/>
      <c r="G61" s="1"/>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K64" s="1"/>
      <c r="CM64" s="1"/>
    </row>
    <row r="65" spans="2:91" s="8" customFormat="1">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K65" s="1"/>
      <c r="CM65" s="1"/>
    </row>
    <row r="66" spans="2:91" s="8" customFormat="1">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CK66" s="1"/>
      <c r="CM66" s="1"/>
    </row>
    <row r="67" spans="2:91" s="8" customFormat="1">
      <c r="B67" s="1"/>
      <c r="C67" s="1"/>
      <c r="F67" s="1"/>
      <c r="G67" s="1"/>
      <c r="H67" s="1"/>
      <c r="Q67" s="1"/>
      <c r="R67" s="1"/>
      <c r="S67" s="1"/>
      <c r="T67" s="1"/>
      <c r="U67" s="1"/>
      <c r="V67" s="1"/>
      <c r="W67" s="1"/>
      <c r="X67" s="1"/>
      <c r="Y67" s="1"/>
      <c r="Z67" s="1"/>
      <c r="AB67" s="1"/>
      <c r="AC67" s="1"/>
      <c r="AK67" s="1"/>
      <c r="AL67" s="1"/>
      <c r="AM67" s="1"/>
      <c r="AN67" s="1"/>
      <c r="AO67" s="1"/>
      <c r="AP67" s="1"/>
      <c r="AR67" s="1"/>
      <c r="AS67" s="1"/>
      <c r="AT67" s="1"/>
      <c r="AU67" s="49"/>
      <c r="AV67" s="49"/>
      <c r="AW67" s="49"/>
      <c r="AX67" s="1"/>
      <c r="AY67" s="1"/>
      <c r="AZ67" s="1"/>
      <c r="BA67" s="1"/>
      <c r="BB67" s="1"/>
      <c r="BC67" s="1"/>
      <c r="BD67" s="61"/>
      <c r="BE67" s="1"/>
      <c r="BF67" s="1"/>
      <c r="BG67" s="1"/>
      <c r="BH67" s="1"/>
      <c r="BI67" s="1"/>
      <c r="BJ67" s="1"/>
      <c r="BK67" s="1"/>
      <c r="CK67" s="1"/>
      <c r="CM67" s="1"/>
    </row>
    <row r="68" spans="2:91" s="8" customFormat="1">
      <c r="B68" s="1"/>
      <c r="C68" s="1"/>
      <c r="F68" s="1"/>
      <c r="G68" s="1"/>
      <c r="H68" s="1"/>
      <c r="Q68" s="1"/>
      <c r="R68" s="1"/>
      <c r="S68" s="1"/>
      <c r="T68" s="1"/>
      <c r="U68" s="1"/>
      <c r="V68" s="1"/>
      <c r="W68" s="1"/>
      <c r="X68" s="1"/>
      <c r="Y68" s="1"/>
      <c r="Z68" s="1"/>
      <c r="AB68" s="1"/>
      <c r="AC68" s="1"/>
      <c r="AK68" s="1"/>
      <c r="AL68" s="1"/>
      <c r="AM68" s="1"/>
      <c r="AN68" s="1"/>
      <c r="AO68" s="1"/>
      <c r="AP68" s="1"/>
      <c r="AR68" s="1"/>
      <c r="AS68" s="1"/>
      <c r="AT68" s="1"/>
      <c r="AU68" s="50"/>
      <c r="AV68" s="1"/>
      <c r="AW68" s="1"/>
      <c r="AX68" s="1"/>
      <c r="AY68" s="1"/>
      <c r="AZ68" s="61"/>
      <c r="BA68" s="61"/>
      <c r="BB68" s="61"/>
      <c r="BC68" s="61"/>
      <c r="BD68" s="61"/>
      <c r="BE68" s="1"/>
      <c r="BF68" s="1"/>
      <c r="BG68" s="1"/>
      <c r="BH68" s="1"/>
      <c r="BI68" s="1"/>
      <c r="BJ68" s="1"/>
      <c r="BK68" s="1"/>
      <c r="CK68" s="1"/>
      <c r="CM68" s="1"/>
    </row>
    <row r="69" spans="2:91" s="8" customFormat="1">
      <c r="B69" s="1"/>
      <c r="C69" s="1"/>
      <c r="F69" s="1"/>
      <c r="G69" s="1"/>
      <c r="H69" s="1"/>
      <c r="Q69" s="1"/>
      <c r="R69" s="1"/>
      <c r="S69" s="1"/>
      <c r="T69" s="1"/>
      <c r="U69" s="1"/>
      <c r="V69" s="1"/>
      <c r="W69" s="1"/>
      <c r="X69" s="1"/>
      <c r="Y69" s="1"/>
      <c r="Z69" s="1"/>
      <c r="AB69" s="1"/>
      <c r="AC69" s="1"/>
      <c r="AK69" s="1"/>
      <c r="AL69" s="1"/>
      <c r="AM69" s="1"/>
      <c r="AN69" s="1"/>
      <c r="AO69" s="1"/>
      <c r="AP69" s="1"/>
      <c r="AR69" s="1"/>
      <c r="AS69" s="1"/>
      <c r="AT69" s="1"/>
      <c r="AU69" s="50"/>
      <c r="AV69" s="1"/>
      <c r="AW69" s="1"/>
      <c r="AX69" s="1"/>
      <c r="AY69" s="1"/>
      <c r="AZ69" s="1"/>
      <c r="BA69" s="1"/>
      <c r="BB69" s="1"/>
      <c r="BC69" s="1"/>
      <c r="BD69" s="1"/>
      <c r="BE69" s="1"/>
      <c r="BF69" s="1"/>
      <c r="BG69" s="1"/>
      <c r="BH69" s="1"/>
      <c r="BI69" s="1"/>
      <c r="BJ69" s="1"/>
      <c r="BK69" s="1"/>
      <c r="CK69" s="1"/>
      <c r="CM69" s="1"/>
    </row>
    <row r="70" spans="2:91" s="8" customFormat="1">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50"/>
      <c r="AV70" s="1"/>
      <c r="AW70" s="1"/>
      <c r="AX70" s="1"/>
      <c r="AY70" s="1"/>
      <c r="AZ70" s="1"/>
      <c r="BA70" s="1"/>
      <c r="BB70" s="1"/>
      <c r="BC70" s="1"/>
      <c r="BD70" s="1"/>
      <c r="BE70" s="1"/>
      <c r="BF70" s="1"/>
      <c r="BG70" s="1"/>
      <c r="BH70" s="1"/>
      <c r="BI70" s="1"/>
      <c r="BJ70" s="1"/>
      <c r="BK70" s="1"/>
      <c r="CK70" s="1"/>
      <c r="CM70" s="1"/>
    </row>
    <row r="71" spans="2:91" s="8" customFormat="1" ht="19.149999999999999" thickBot="1">
      <c r="B71" s="141" t="s">
        <v>200</v>
      </c>
      <c r="C71" s="54"/>
      <c r="D71" s="55"/>
      <c r="E71" s="55"/>
      <c r="F71" s="55"/>
      <c r="G71" s="55"/>
      <c r="H71" s="55"/>
      <c r="I71" s="55"/>
      <c r="J71" s="55"/>
      <c r="Q71" s="1"/>
      <c r="R71" s="1"/>
      <c r="S71" s="1"/>
      <c r="T71" s="1"/>
      <c r="U71" s="1"/>
      <c r="V71" s="1"/>
      <c r="W71" s="1"/>
      <c r="X71" s="1"/>
      <c r="Y71" s="1"/>
      <c r="Z71" s="1"/>
      <c r="AA71" s="1"/>
      <c r="AB71" s="1"/>
      <c r="AC71" s="1"/>
      <c r="AK71" s="1"/>
      <c r="AL71" s="1"/>
      <c r="AM71" s="1"/>
      <c r="AN71" s="1"/>
      <c r="AO71" s="1"/>
      <c r="AP71" s="1"/>
      <c r="AR71" s="1"/>
      <c r="AS71" s="1"/>
      <c r="AT71" s="1"/>
      <c r="AU71" s="50"/>
      <c r="AV71" s="1"/>
      <c r="AW71" s="1"/>
      <c r="AX71" s="1"/>
      <c r="AY71" s="1"/>
      <c r="AZ71" s="1"/>
      <c r="BA71" s="1"/>
      <c r="BB71" s="1"/>
      <c r="BC71" s="1"/>
      <c r="BD71" s="1"/>
      <c r="BE71" s="1"/>
      <c r="BF71" s="1"/>
      <c r="BG71" s="1"/>
      <c r="BH71" s="1"/>
      <c r="BI71" s="1"/>
      <c r="BJ71" s="1"/>
      <c r="BK71" s="1"/>
      <c r="CG71" s="1"/>
      <c r="CI71" s="1"/>
      <c r="CK71" s="1"/>
      <c r="CM71" s="1"/>
    </row>
    <row r="72" spans="2:91" s="8" customFormat="1" ht="16.149999999999999">
      <c r="B72" s="62"/>
      <c r="C72" s="63"/>
      <c r="D72" s="63"/>
      <c r="E72" s="116" t="s">
        <v>201</v>
      </c>
      <c r="F72" s="63"/>
      <c r="G72" s="345" t="s">
        <v>199</v>
      </c>
      <c r="H72" s="346"/>
      <c r="I72" s="346"/>
      <c r="J72" s="346"/>
      <c r="K72" s="347"/>
      <c r="Q72" s="1"/>
      <c r="R72" s="1"/>
      <c r="S72" s="1"/>
      <c r="T72" s="1"/>
      <c r="U72" s="1"/>
      <c r="V72" s="1"/>
      <c r="W72" s="1"/>
      <c r="X72" s="1"/>
      <c r="Y72" s="1"/>
      <c r="Z72" s="1"/>
      <c r="AA72" s="1"/>
      <c r="AB72" s="1"/>
      <c r="AC72" s="1"/>
      <c r="AK72" s="1"/>
      <c r="AL72" s="1"/>
      <c r="AM72" s="1"/>
      <c r="AN72" s="1"/>
      <c r="AO72" s="1"/>
      <c r="AP72" s="1"/>
      <c r="AR72" s="1"/>
      <c r="AS72" s="1"/>
      <c r="AT72" s="1"/>
      <c r="AU72" s="50"/>
      <c r="AV72" s="1"/>
      <c r="AW72" s="1"/>
      <c r="AX72" s="1"/>
      <c r="AY72" s="1"/>
      <c r="AZ72" s="1"/>
      <c r="BA72" s="1"/>
      <c r="BB72" s="1"/>
      <c r="BC72" s="1"/>
      <c r="BD72" s="1"/>
      <c r="CG72" s="1"/>
      <c r="CI72" s="1"/>
      <c r="CK72" s="1"/>
      <c r="CM72" s="1"/>
    </row>
    <row r="73" spans="2:91" s="8" customFormat="1" ht="16.149999999999999">
      <c r="B73" s="66"/>
      <c r="C73" s="129"/>
      <c r="D73" s="67"/>
      <c r="E73" s="68"/>
      <c r="F73" s="68" t="s">
        <v>85</v>
      </c>
      <c r="G73" s="68" t="s">
        <v>86</v>
      </c>
      <c r="H73" s="68" t="s">
        <v>87</v>
      </c>
      <c r="I73" s="68" t="s">
        <v>88</v>
      </c>
      <c r="J73" s="68" t="s">
        <v>89</v>
      </c>
      <c r="K73" s="69" t="s">
        <v>90</v>
      </c>
      <c r="Q73" s="1"/>
      <c r="R73" s="1"/>
      <c r="S73" s="1"/>
      <c r="T73" s="1"/>
      <c r="U73" s="1"/>
      <c r="V73" s="1"/>
      <c r="W73" s="1"/>
      <c r="X73" s="1"/>
      <c r="Y73" s="1"/>
      <c r="Z73" s="1"/>
      <c r="AA73" s="1"/>
      <c r="AB73" s="1"/>
      <c r="AC73" s="1"/>
      <c r="AK73" s="1"/>
      <c r="AL73" s="1"/>
      <c r="AM73" s="1"/>
      <c r="AN73" s="1"/>
      <c r="AO73" s="1"/>
      <c r="AP73" s="1"/>
      <c r="AR73" s="1"/>
      <c r="AS73" s="1"/>
      <c r="AT73" s="1"/>
      <c r="AU73" s="50"/>
      <c r="AV73" s="1"/>
      <c r="AW73" s="1"/>
      <c r="AX73" s="1"/>
      <c r="AY73" s="1"/>
      <c r="AZ73" s="1"/>
      <c r="BA73" s="1"/>
      <c r="BB73" s="1"/>
      <c r="BC73" s="1"/>
      <c r="BD73" s="1"/>
      <c r="CG73" s="1"/>
      <c r="CI73" s="1"/>
      <c r="CK73" s="1"/>
      <c r="CM73" s="1"/>
    </row>
    <row r="74" spans="2:91" s="8" customFormat="1" ht="17.649999999999999" customHeight="1">
      <c r="B74" s="117" t="s">
        <v>202</v>
      </c>
      <c r="C74" s="128"/>
      <c r="D74" s="118"/>
      <c r="E74" s="70" t="s">
        <v>203</v>
      </c>
      <c r="F74" s="70" t="str">
        <f>_xlfn.IFNA(S86,"")</f>
        <v/>
      </c>
      <c r="G74" s="70" t="str">
        <f>_xlfn.IFNA(S87,"")</f>
        <v/>
      </c>
      <c r="H74" s="70" t="str">
        <f>_xlfn.IFNA(S88,"")</f>
        <v/>
      </c>
      <c r="I74" s="70" t="str">
        <f>_xlfn.IFNA(S89,"")</f>
        <v/>
      </c>
      <c r="J74" s="70" t="str">
        <f>_xlfn.IFNA(S90,"")</f>
        <v/>
      </c>
      <c r="K74" s="70" t="str">
        <f>_xlfn.IFNA(S91,"")</f>
        <v/>
      </c>
      <c r="Q74" s="1"/>
      <c r="R74" s="1"/>
      <c r="S74" s="1"/>
      <c r="T74" s="1"/>
      <c r="U74" s="1"/>
      <c r="V74" s="1"/>
      <c r="W74" s="1"/>
      <c r="X74" s="1"/>
      <c r="Y74" s="1"/>
      <c r="Z74" s="1"/>
      <c r="AA74" s="1"/>
      <c r="AB74" s="1"/>
      <c r="AC74" s="1"/>
      <c r="AK74" s="1"/>
      <c r="AL74" s="1"/>
      <c r="AM74" s="1"/>
      <c r="AN74" s="1"/>
      <c r="AO74" s="1"/>
      <c r="AP74" s="1"/>
      <c r="AQ74" s="1"/>
      <c r="AR74" s="1"/>
      <c r="AT74" s="1"/>
      <c r="CG74" s="1"/>
      <c r="CI74" s="1"/>
      <c r="CK74" s="1"/>
      <c r="CM74" s="1"/>
    </row>
    <row r="75" spans="2:91" s="8" customFormat="1" ht="17.649999999999999" customHeight="1">
      <c r="B75" s="119"/>
      <c r="C75" s="130"/>
      <c r="D75" s="120"/>
      <c r="E75" s="71" t="s">
        <v>79</v>
      </c>
      <c r="F75" s="71"/>
      <c r="G75" s="72" t="str">
        <f>_xlfn.IFNA(R87,"")</f>
        <v/>
      </c>
      <c r="H75" s="72" t="str">
        <f>_xlfn.IFNA(R88,"")</f>
        <v/>
      </c>
      <c r="I75" s="72" t="str">
        <f>_xlfn.IFNA(R89,"")</f>
        <v/>
      </c>
      <c r="J75" s="72" t="str">
        <f>_xlfn.IFNA(R90,"")</f>
        <v/>
      </c>
      <c r="K75" s="72" t="str">
        <f>_xlfn.IFNA(R91,"")</f>
        <v/>
      </c>
      <c r="Q75" s="1"/>
      <c r="R75" s="1"/>
      <c r="S75" s="1"/>
      <c r="T75" s="1"/>
      <c r="U75" s="1"/>
      <c r="V75" s="1"/>
      <c r="W75" s="1"/>
      <c r="X75" s="1"/>
      <c r="Y75" s="1"/>
      <c r="Z75" s="1"/>
      <c r="AA75" s="1"/>
      <c r="AB75" s="1"/>
      <c r="AC75" s="1"/>
      <c r="AK75" s="1"/>
      <c r="AL75" s="1"/>
      <c r="AO75" s="1"/>
      <c r="AP75" s="1"/>
      <c r="AQ75" s="1"/>
      <c r="AR75" s="1"/>
      <c r="AS75" s="1"/>
      <c r="AT75" s="1"/>
      <c r="CG75" s="1"/>
      <c r="CI75" s="1"/>
      <c r="CK75" s="1"/>
      <c r="CM75" s="1"/>
    </row>
    <row r="76" spans="2:91" s="8" customFormat="1" ht="17.649999999999999" customHeight="1">
      <c r="B76" s="117" t="s">
        <v>204</v>
      </c>
      <c r="C76" s="128"/>
      <c r="D76" s="118"/>
      <c r="E76" s="73" t="s">
        <v>203</v>
      </c>
      <c r="F76" s="70" t="str">
        <f>_xlfn.IFNA(U86,"")</f>
        <v/>
      </c>
      <c r="G76" s="70" t="str">
        <f>_xlfn.IFNA(U87,"")</f>
        <v/>
      </c>
      <c r="H76" s="70" t="str">
        <f>_xlfn.IFNA(U88,"")</f>
        <v/>
      </c>
      <c r="I76" s="70" t="str">
        <f>_xlfn.IFNA(U89,"")</f>
        <v/>
      </c>
      <c r="J76" s="70" t="str">
        <f>_xlfn.IFNA(U90,"")</f>
        <v/>
      </c>
      <c r="K76" s="70" t="str">
        <f>_xlfn.IFNA(U91,"")</f>
        <v/>
      </c>
      <c r="Q76" s="1"/>
      <c r="R76" s="1"/>
      <c r="S76" s="1"/>
      <c r="T76" s="1"/>
      <c r="U76" s="1"/>
      <c r="V76" s="1"/>
      <c r="W76" s="1"/>
      <c r="X76" s="1"/>
      <c r="Y76" s="1"/>
      <c r="Z76" s="1"/>
      <c r="AA76" s="1"/>
      <c r="AB76" s="1"/>
      <c r="AC76" s="1"/>
      <c r="AK76" s="1"/>
      <c r="AL76" s="1"/>
      <c r="AO76" s="1"/>
      <c r="AP76" s="1"/>
      <c r="AQ76" s="1"/>
      <c r="AR76" s="1"/>
      <c r="AS76" s="1"/>
      <c r="AT76" s="1"/>
      <c r="CG76" s="1"/>
      <c r="CI76" s="1"/>
      <c r="CK76" s="1"/>
      <c r="CM76" s="1"/>
    </row>
    <row r="77" spans="2:91" s="8" customFormat="1" ht="17.649999999999999" customHeight="1">
      <c r="B77" s="119"/>
      <c r="C77" s="130"/>
      <c r="D77" s="120"/>
      <c r="E77" s="71" t="s">
        <v>79</v>
      </c>
      <c r="F77" s="71"/>
      <c r="G77" s="72" t="str">
        <f>_xlfn.IFNA(T87,"")</f>
        <v/>
      </c>
      <c r="H77" s="72" t="str">
        <f>_xlfn.IFNA(T88,"")</f>
        <v/>
      </c>
      <c r="I77" s="72" t="str">
        <f>_xlfn.IFNA(T89,"")</f>
        <v/>
      </c>
      <c r="J77" s="72" t="str">
        <f>_xlfn.IFNA(T90,"")</f>
        <v/>
      </c>
      <c r="K77" s="72" t="str">
        <f>_xlfn.IFNA(T91,"")</f>
        <v/>
      </c>
      <c r="Q77" s="1"/>
      <c r="R77" s="1"/>
      <c r="S77" s="1"/>
      <c r="T77" s="1"/>
      <c r="U77" s="1"/>
      <c r="V77" s="1"/>
      <c r="W77" s="1"/>
      <c r="X77" s="1"/>
      <c r="Y77" s="1"/>
      <c r="Z77" s="1"/>
      <c r="AA77" s="1"/>
      <c r="AB77" s="1"/>
      <c r="AC77" s="1"/>
      <c r="AK77" s="1"/>
      <c r="AL77" s="1"/>
      <c r="AO77" s="1"/>
      <c r="AP77" s="1"/>
      <c r="AQ77" s="1"/>
      <c r="AR77" s="1"/>
      <c r="AS77" s="1"/>
      <c r="AT77" s="1"/>
      <c r="AU77" s="1"/>
      <c r="AV77" s="1"/>
      <c r="AW77" s="1"/>
      <c r="AX77" s="1"/>
      <c r="AY77" s="1"/>
      <c r="AZ77" s="1"/>
      <c r="BA77" s="1"/>
      <c r="BB77" s="1"/>
      <c r="BC77" s="1"/>
      <c r="BD77" s="1"/>
      <c r="BE77" s="1"/>
      <c r="BF77" s="1"/>
      <c r="BG77" s="1"/>
      <c r="BH77" s="1"/>
      <c r="BI77" s="1"/>
      <c r="BJ77" s="1"/>
      <c r="BK77" s="1"/>
      <c r="CG77" s="1"/>
      <c r="CI77" s="1"/>
      <c r="CK77" s="1"/>
      <c r="CM77" s="1"/>
    </row>
    <row r="78" spans="2:91" ht="17.649999999999999" customHeight="1">
      <c r="B78" s="117" t="s">
        <v>205</v>
      </c>
      <c r="C78" s="128"/>
      <c r="D78" s="118"/>
      <c r="E78" s="73" t="s">
        <v>203</v>
      </c>
      <c r="F78" s="70" t="str">
        <f>_xlfn.IFNA(W86,"")</f>
        <v/>
      </c>
      <c r="G78" s="70" t="str">
        <f>_xlfn.IFNA(W87,"")</f>
        <v/>
      </c>
      <c r="H78" s="70" t="str">
        <f>_xlfn.IFNA(W88,"")</f>
        <v/>
      </c>
      <c r="I78" s="70" t="str">
        <f>_xlfn.IFNA(W89,"")</f>
        <v/>
      </c>
      <c r="J78" s="70" t="str">
        <f>_xlfn.IFNA(W90,"")</f>
        <v/>
      </c>
      <c r="K78" s="70" t="str">
        <f>_xlfn.IFNA(W91,"")</f>
        <v/>
      </c>
      <c r="AA78" s="1"/>
      <c r="AM78" s="8"/>
      <c r="AN78" s="8"/>
    </row>
    <row r="79" spans="2:91" ht="17.649999999999999" customHeight="1">
      <c r="B79" s="119"/>
      <c r="C79" s="128"/>
      <c r="D79" s="127"/>
      <c r="E79" s="71" t="s">
        <v>79</v>
      </c>
      <c r="F79" s="71"/>
      <c r="G79" s="72" t="str">
        <f>_xlfn.IFNA(V87,"")</f>
        <v/>
      </c>
      <c r="H79" s="72" t="str">
        <f>_xlfn.IFNA(V88,"")</f>
        <v/>
      </c>
      <c r="I79" s="72" t="str">
        <f>_xlfn.IFNA(V89,"")</f>
        <v/>
      </c>
      <c r="J79" s="72" t="str">
        <f>_xlfn.IFNA(V90,"")</f>
        <v/>
      </c>
      <c r="K79" s="72" t="str">
        <f>_xlfn.IFNA(V91,"")</f>
        <v/>
      </c>
      <c r="AA79" s="1"/>
      <c r="AM79" s="8"/>
      <c r="AN79" s="8"/>
    </row>
    <row r="80" spans="2:91" ht="17.649999999999999" customHeight="1">
      <c r="B80" s="114" t="s">
        <v>206</v>
      </c>
      <c r="C80" s="131"/>
      <c r="D80" s="134"/>
      <c r="E80" s="133" t="s">
        <v>203</v>
      </c>
      <c r="F80" s="70" t="str">
        <f>_xlfn.IFNA(Q86,"")</f>
        <v/>
      </c>
      <c r="G80" s="70" t="str">
        <f>_xlfn.IFNA(Q87,"")</f>
        <v/>
      </c>
      <c r="H80" s="70" t="str">
        <f>_xlfn.IFNA(Q88,"")</f>
        <v/>
      </c>
      <c r="I80" s="70" t="str">
        <f>_xlfn.IFNA(Q89,"")</f>
        <v/>
      </c>
      <c r="J80" s="70" t="str">
        <f>_xlfn.IFNA(Q90,"")</f>
        <v/>
      </c>
      <c r="K80" s="70" t="str">
        <f>_xlfn.IFNA(Q91,"")</f>
        <v/>
      </c>
      <c r="AA80" s="1"/>
      <c r="AM80" s="8"/>
      <c r="AN80" s="8"/>
    </row>
    <row r="81" spans="2:91" ht="17.649999999999999" customHeight="1">
      <c r="B81" s="115"/>
      <c r="C81" s="132"/>
      <c r="D81" s="131"/>
      <c r="E81" s="135" t="s">
        <v>79</v>
      </c>
      <c r="F81" s="71"/>
      <c r="G81" s="74" t="str">
        <f>_xlfn.IFNA(P87,"")</f>
        <v/>
      </c>
      <c r="H81" s="74" t="str">
        <f>_xlfn.IFNA(P88,"")</f>
        <v/>
      </c>
      <c r="I81" s="74" t="str">
        <f>_xlfn.IFNA(P89,"")</f>
        <v/>
      </c>
      <c r="J81" s="74" t="str">
        <f>_xlfn.IFNA(P90,"")</f>
        <v/>
      </c>
      <c r="K81" s="74" t="str">
        <f>_xlfn.IFNA(P91,"")</f>
        <v/>
      </c>
      <c r="AA81" s="1"/>
      <c r="AM81" s="8"/>
      <c r="AN81" s="8"/>
      <c r="AO81" s="8"/>
      <c r="AP81" s="8"/>
      <c r="AQ81" s="8"/>
    </row>
    <row r="82" spans="2:91">
      <c r="AA82" s="1"/>
      <c r="AM82" s="8"/>
      <c r="AN82" s="8"/>
      <c r="AO82" s="8"/>
      <c r="AP82" s="8"/>
      <c r="AQ82" s="8"/>
    </row>
    <row r="83" spans="2:91">
      <c r="AA83" s="1"/>
      <c r="AM83" s="8"/>
      <c r="AN83" s="8"/>
      <c r="AO83" s="8"/>
      <c r="AP83" s="8"/>
      <c r="AQ83" s="8"/>
    </row>
    <row r="84" spans="2:91">
      <c r="O84" s="75" t="s">
        <v>207</v>
      </c>
      <c r="P84" s="5"/>
      <c r="Q84" s="5"/>
      <c r="R84" s="5"/>
      <c r="S84" s="5"/>
      <c r="T84" s="5"/>
      <c r="U84" s="6"/>
      <c r="V84" s="5"/>
      <c r="W84" s="5"/>
      <c r="AA84" s="1"/>
    </row>
    <row r="85" spans="2:91">
      <c r="O85" s="76" t="s">
        <v>82</v>
      </c>
      <c r="P85" s="76" t="s">
        <v>208</v>
      </c>
      <c r="Q85" s="76" t="s">
        <v>209</v>
      </c>
      <c r="R85" s="76" t="s">
        <v>210</v>
      </c>
      <c r="S85" s="76" t="s">
        <v>211</v>
      </c>
      <c r="T85" s="76" t="s">
        <v>212</v>
      </c>
      <c r="U85" s="77" t="s">
        <v>213</v>
      </c>
      <c r="V85" s="76" t="s">
        <v>214</v>
      </c>
      <c r="W85" s="76" t="s">
        <v>215</v>
      </c>
    </row>
    <row r="86" spans="2:91">
      <c r="O86" s="76" t="s">
        <v>85</v>
      </c>
      <c r="P86" s="78"/>
      <c r="Q86" s="79" t="e">
        <f>IF(BJ31="",NA(),BJ31)</f>
        <v>#N/A</v>
      </c>
      <c r="R86" s="80"/>
      <c r="S86" s="79" t="e">
        <f>IF(BJ32="",NA(),BJ32)</f>
        <v>#N/A</v>
      </c>
      <c r="T86" s="80"/>
      <c r="U86" s="79" t="e">
        <f>IF(BJ33="",NA(),BJ33)</f>
        <v>#N/A</v>
      </c>
      <c r="V86" s="80"/>
      <c r="W86" s="79" t="e">
        <f>IF(BJ34="",NA(),BJ34)</f>
        <v>#N/A</v>
      </c>
    </row>
    <row r="87" spans="2:91">
      <c r="O87" s="76" t="s">
        <v>86</v>
      </c>
      <c r="P87" s="81" t="e">
        <f>IF(BV31="",NA(),BV31)</f>
        <v>#N/A</v>
      </c>
      <c r="Q87" s="79" t="e">
        <f>IF(BK31="",NA(),BK31)</f>
        <v>#N/A</v>
      </c>
      <c r="R87" s="81" t="e">
        <f>IF(BV32="",NA(),BV32)</f>
        <v>#N/A</v>
      </c>
      <c r="S87" s="79" t="e">
        <f>IF(BK32="",NA(),BK32)</f>
        <v>#N/A</v>
      </c>
      <c r="T87" s="81" t="e">
        <f>IF(BV33="",NA(),BV33)</f>
        <v>#N/A</v>
      </c>
      <c r="U87" s="79" t="e">
        <f>IF(BK33="",NA(),BK33)</f>
        <v>#N/A</v>
      </c>
      <c r="V87" s="81" t="e">
        <f>IF(BV34="",NA(),BV34)</f>
        <v>#N/A</v>
      </c>
      <c r="W87" s="79" t="e">
        <f>IF(BK34="",NA(),BK34)</f>
        <v>#N/A</v>
      </c>
    </row>
    <row r="88" spans="2:91">
      <c r="O88" s="76" t="s">
        <v>87</v>
      </c>
      <c r="P88" s="81" t="e">
        <f>IF(BW31="",NA(),BW31)</f>
        <v>#N/A</v>
      </c>
      <c r="Q88" s="79" t="e">
        <f>IF(BL31="",NA(),BL31)</f>
        <v>#N/A</v>
      </c>
      <c r="R88" s="81" t="e">
        <f>IF(BW32="",NA(),BW32)</f>
        <v>#N/A</v>
      </c>
      <c r="S88" s="79" t="e">
        <f>IF(BL32="",NA(),BL32)</f>
        <v>#N/A</v>
      </c>
      <c r="T88" s="81" t="e">
        <f>IF(BW33="",NA(),BW33)</f>
        <v>#N/A</v>
      </c>
      <c r="U88" s="79" t="e">
        <f>IF(BL33="",NA(),BL33)</f>
        <v>#N/A</v>
      </c>
      <c r="V88" s="81" t="e">
        <f>IF(BW34="",NA(),BW34)</f>
        <v>#N/A</v>
      </c>
      <c r="W88" s="79" t="e">
        <f>IF(BL34="",NA(),BL34)</f>
        <v>#N/A</v>
      </c>
    </row>
    <row r="89" spans="2:91">
      <c r="O89" s="76" t="s">
        <v>88</v>
      </c>
      <c r="P89" s="81" t="e">
        <f>IF(BX31="",NA(),BX31)</f>
        <v>#N/A</v>
      </c>
      <c r="Q89" s="79" t="e">
        <f>IF(BM31="",NA(),BM31)</f>
        <v>#N/A</v>
      </c>
      <c r="R89" s="82" t="e">
        <f>IF(BX32="",NA(),BX32)</f>
        <v>#N/A</v>
      </c>
      <c r="S89" s="79" t="e">
        <f>IF(BM32="",NA(),BM32)</f>
        <v>#N/A</v>
      </c>
      <c r="T89" s="82" t="e">
        <f>IF(BX33="",NA(),BX33)</f>
        <v>#N/A</v>
      </c>
      <c r="U89" s="79" t="e">
        <f>IF(BM33="",NA(),BM33)</f>
        <v>#N/A</v>
      </c>
      <c r="V89" s="82" t="e">
        <f>IF(BX34="",NA(),BX34)</f>
        <v>#N/A</v>
      </c>
      <c r="W89" s="79" t="e">
        <f>IF(BM34="",NA(),BM34)</f>
        <v>#N/A</v>
      </c>
    </row>
    <row r="90" spans="2:91">
      <c r="O90" s="76" t="s">
        <v>89</v>
      </c>
      <c r="P90" s="81" t="e">
        <f>IF(BY31="",NA(),BY31)</f>
        <v>#N/A</v>
      </c>
      <c r="Q90" s="79" t="e">
        <f>IF(BN31="",NA(),BN31)</f>
        <v>#N/A</v>
      </c>
      <c r="R90" s="82" t="e">
        <f>IF(BY32="",NA(),BY32)</f>
        <v>#N/A</v>
      </c>
      <c r="S90" s="79" t="e">
        <f>IF(BN32="",NA(),BN32)</f>
        <v>#N/A</v>
      </c>
      <c r="T90" s="82" t="e">
        <f>IF(BY33="",NA(),BY33)</f>
        <v>#N/A</v>
      </c>
      <c r="U90" s="79" t="e">
        <f>IF(BN33="",NA(),BN33)</f>
        <v>#N/A</v>
      </c>
      <c r="V90" s="82" t="e">
        <f>IF(BY34="",NA(),BY34)</f>
        <v>#N/A</v>
      </c>
      <c r="W90" s="79" t="e">
        <f>IF(BN34="",NA(),BN34)</f>
        <v>#N/A</v>
      </c>
    </row>
    <row r="91" spans="2:91">
      <c r="O91" s="76" t="s">
        <v>90</v>
      </c>
      <c r="P91" s="81" t="e">
        <f>IF(BZ31="",NA(),BZ31)</f>
        <v>#N/A</v>
      </c>
      <c r="Q91" s="79" t="e">
        <f>IF(BO31="",NA(),BO31)</f>
        <v>#N/A</v>
      </c>
      <c r="R91" s="82" t="e">
        <f>IF(BZ32="",NA(),BZ32)</f>
        <v>#N/A</v>
      </c>
      <c r="S91" s="79" t="e">
        <f>IF(BO32="",NA(),BO32)</f>
        <v>#N/A</v>
      </c>
      <c r="T91" s="82" t="e">
        <f>IF(BZ33="",NA(),BZ33)</f>
        <v>#N/A</v>
      </c>
      <c r="U91" s="79" t="e">
        <f>IF(BO33="",NA(),BO33)</f>
        <v>#N/A</v>
      </c>
      <c r="V91" s="82" t="e">
        <f>IF(BZ34="",NA(),BZ34)</f>
        <v>#N/A</v>
      </c>
      <c r="W91" s="79" t="e">
        <f>IF(BO34="",NA(),BO34)</f>
        <v>#N/A</v>
      </c>
    </row>
    <row r="92" spans="2:91">
      <c r="O92" s="76" t="s">
        <v>91</v>
      </c>
      <c r="P92" s="81" t="e">
        <f>IF(CA31="",NA(),CA31)</f>
        <v>#N/A</v>
      </c>
      <c r="Q92" s="79" t="e">
        <f>IF(BP31="",NA(),BP31)</f>
        <v>#N/A</v>
      </c>
      <c r="R92" s="82" t="e">
        <f>IF(CA32="",NA(),CA32)</f>
        <v>#N/A</v>
      </c>
      <c r="S92" s="79" t="e">
        <f>IF(BP32="",NA(),BP32)</f>
        <v>#N/A</v>
      </c>
      <c r="T92" s="82" t="e">
        <f>IF(CA33="",NA(),CA33)</f>
        <v>#N/A</v>
      </c>
      <c r="U92" s="79" t="e">
        <f>IF(BP33="",NA(),BP33)</f>
        <v>#N/A</v>
      </c>
      <c r="V92" s="82" t="e">
        <f>IF(CA34="",NA(),CA34)</f>
        <v>#N/A</v>
      </c>
      <c r="W92" s="79" t="e">
        <f>IF(BP34="",NA(),BP34)</f>
        <v>#N/A</v>
      </c>
    </row>
    <row r="93" spans="2:91">
      <c r="O93" s="76" t="s">
        <v>92</v>
      </c>
      <c r="P93" s="81" t="e">
        <f>IF(CB31="",NA(),CB31)</f>
        <v>#N/A</v>
      </c>
      <c r="Q93" s="79" t="e">
        <f>IF(BQ31="",NA(),BQ31)</f>
        <v>#N/A</v>
      </c>
      <c r="R93" s="82" t="e">
        <f>IF(CB32="",NA(),CB32)</f>
        <v>#N/A</v>
      </c>
      <c r="S93" s="79" t="e">
        <f>IF(BQ32="",NA(),BQ32)</f>
        <v>#N/A</v>
      </c>
      <c r="T93" s="82" t="e">
        <f>IF(CB33="",NA(),CB33)</f>
        <v>#N/A</v>
      </c>
      <c r="U93" s="79" t="e">
        <f>IF(BQ33="",NA(),BQ33)</f>
        <v>#N/A</v>
      </c>
      <c r="V93" s="82" t="e">
        <f>IF(CB34="",NA(),CB34)</f>
        <v>#N/A</v>
      </c>
      <c r="W93" s="79" t="e">
        <f>IF(BQ34="",NA(),BQ34)</f>
        <v>#N/A</v>
      </c>
    </row>
    <row r="94" spans="2:91" s="8" customFormat="1">
      <c r="B94" s="1"/>
      <c r="C94" s="1"/>
      <c r="D94" s="1"/>
      <c r="E94" s="1"/>
      <c r="F94" s="1"/>
      <c r="G94" s="1"/>
      <c r="O94" s="76" t="s">
        <v>93</v>
      </c>
      <c r="P94" s="81" t="e">
        <f>IF(CC31="",NA(),CC31)</f>
        <v>#N/A</v>
      </c>
      <c r="Q94" s="79" t="e">
        <f>IF(BR31="",NA(),BR31)</f>
        <v>#N/A</v>
      </c>
      <c r="R94" s="82" t="e">
        <f>IF(CC32="",NA(),CC32)</f>
        <v>#N/A</v>
      </c>
      <c r="S94" s="79" t="e">
        <f>IF(BR32="",NA(),BR32)</f>
        <v>#N/A</v>
      </c>
      <c r="T94" s="82" t="e">
        <f>IF(CC33="",NA(),CC33)</f>
        <v>#N/A</v>
      </c>
      <c r="U94" s="79" t="e">
        <f>IF(BR33="",NA(),BR33)</f>
        <v>#N/A</v>
      </c>
      <c r="V94" s="82" t="e">
        <f>IF(CC34="",NA(),CC34)</f>
        <v>#N/A</v>
      </c>
      <c r="W94" s="79" t="e">
        <f>IF(BR34="",NA(),BR34)</f>
        <v>#N/A</v>
      </c>
      <c r="X94" s="1"/>
      <c r="Y94" s="1"/>
      <c r="Z94" s="1"/>
      <c r="AB94" s="1"/>
      <c r="AC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CG94" s="1"/>
      <c r="CI94" s="1"/>
      <c r="CK94" s="1"/>
      <c r="CM94" s="1"/>
    </row>
    <row r="95" spans="2:91" s="8" customFormat="1">
      <c r="B95" s="1"/>
      <c r="C95" s="1"/>
      <c r="D95" s="1"/>
      <c r="E95" s="1"/>
      <c r="F95" s="1"/>
      <c r="G95" s="1"/>
      <c r="O95" s="76" t="s">
        <v>94</v>
      </c>
      <c r="P95" s="81" t="e">
        <f>IF(CD31="",NA(),CD31)</f>
        <v>#N/A</v>
      </c>
      <c r="Q95" s="79" t="e">
        <f>IF(BS31="",NA(),BS31)</f>
        <v>#N/A</v>
      </c>
      <c r="R95" s="82" t="e">
        <f>IF(CD32="",NA(),CD32)</f>
        <v>#N/A</v>
      </c>
      <c r="S95" s="79" t="e">
        <f>IF(BS32="",NA(),BS32)</f>
        <v>#N/A</v>
      </c>
      <c r="T95" s="82" t="e">
        <f>IF(CD33="",NA(),CD33)</f>
        <v>#N/A</v>
      </c>
      <c r="U95" s="79" t="e">
        <f>IF(BS33="",NA(),BS33)</f>
        <v>#N/A</v>
      </c>
      <c r="V95" s="82" t="e">
        <f>IF(CD34="",NA(),CD34)</f>
        <v>#N/A</v>
      </c>
      <c r="W95" s="79" t="e">
        <f>IF(BS34="",NA(),BS34)</f>
        <v>#N/A</v>
      </c>
      <c r="X95" s="1"/>
      <c r="Y95" s="1"/>
      <c r="Z95" s="1"/>
      <c r="AB95" s="1"/>
      <c r="AC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CG95" s="1"/>
      <c r="CI95" s="1"/>
      <c r="CK95" s="1"/>
      <c r="CM95" s="1"/>
    </row>
    <row r="96" spans="2:91" s="8" customFormat="1">
      <c r="B96" s="1"/>
      <c r="C96" s="1"/>
      <c r="D96" s="1"/>
      <c r="E96" s="1"/>
      <c r="F96" s="1"/>
      <c r="G96" s="1"/>
      <c r="O96" s="76" t="s">
        <v>95</v>
      </c>
      <c r="P96" s="81" t="e">
        <f>IF(CE31="",NA(),BWK31)</f>
        <v>#N/A</v>
      </c>
      <c r="Q96" s="79" t="e">
        <f>IF(BT31="",NA(),BT31)</f>
        <v>#N/A</v>
      </c>
      <c r="R96" s="82" t="e">
        <f>IF(CE32="",NA(),CE32)</f>
        <v>#N/A</v>
      </c>
      <c r="S96" s="79" t="e">
        <f>IF(BT32="",NA(),BT32)</f>
        <v>#N/A</v>
      </c>
      <c r="T96" s="82" t="e">
        <f>IF(CE33="",NA(),CE33)</f>
        <v>#N/A</v>
      </c>
      <c r="U96" s="79" t="e">
        <f>IF(BT33="",NA(),BT33)</f>
        <v>#N/A</v>
      </c>
      <c r="V96" s="82" t="e">
        <f>IF(CE34="",NA(),CE34)</f>
        <v>#N/A</v>
      </c>
      <c r="W96" s="79" t="e">
        <f>IF(BT34="",NA(),BT34)</f>
        <v>#N/A</v>
      </c>
      <c r="X96" s="1"/>
      <c r="Y96" s="1"/>
      <c r="Z96" s="1"/>
      <c r="AB96" s="1"/>
      <c r="AC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CG96" s="1"/>
      <c r="CI96" s="1"/>
      <c r="CK96" s="1"/>
      <c r="CM96" s="1"/>
    </row>
    <row r="97" spans="2:91"/>
    <row r="98" spans="2:91"/>
    <row r="99" spans="2:91" s="8" customFormat="1" ht="15" customHeight="1">
      <c r="B99" s="1"/>
      <c r="C99" s="1"/>
      <c r="D99" s="1"/>
      <c r="E99" s="1"/>
      <c r="F99" s="1"/>
      <c r="G99" s="1"/>
      <c r="Q99" s="1"/>
      <c r="R99" s="1"/>
      <c r="S99" s="1"/>
      <c r="T99" s="1"/>
      <c r="U99" s="1"/>
      <c r="V99" s="1"/>
      <c r="W99" s="1"/>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0" spans="2:91" s="8" customFormat="1" ht="15" customHeight="1">
      <c r="B100" s="1"/>
      <c r="C100" s="1"/>
      <c r="D100" s="1"/>
      <c r="E100" s="1"/>
      <c r="F100" s="1"/>
      <c r="G100" s="1"/>
      <c r="Q100" s="1"/>
      <c r="R100" s="1"/>
      <c r="S100" s="1"/>
      <c r="T100" s="1"/>
      <c r="U100" s="1"/>
      <c r="V100" s="1"/>
      <c r="W100" s="1"/>
      <c r="X100" s="1"/>
      <c r="Y100" s="1"/>
      <c r="Z100" s="1"/>
      <c r="AB100" s="1"/>
      <c r="AC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CG100" s="1"/>
      <c r="CI100" s="1"/>
      <c r="CK100" s="1"/>
      <c r="CM100" s="1"/>
    </row>
    <row r="101" spans="2:91" s="8" customFormat="1" ht="15" customHeight="1">
      <c r="B101" s="1"/>
      <c r="C101" s="1"/>
      <c r="D101" s="1"/>
      <c r="E101" s="1"/>
      <c r="F101" s="1"/>
      <c r="G101" s="1"/>
      <c r="Q101" s="1"/>
      <c r="R101" s="1"/>
      <c r="S101" s="1"/>
      <c r="T101" s="1"/>
      <c r="U101" s="1"/>
      <c r="V101" s="1"/>
      <c r="W101" s="1"/>
      <c r="X101" s="1"/>
      <c r="Y101" s="1"/>
      <c r="Z101" s="1"/>
      <c r="AB101" s="1"/>
      <c r="AC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CG101" s="1"/>
      <c r="CI101" s="1"/>
      <c r="CK101" s="1"/>
      <c r="CM101"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6"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6"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7" spans="2:91"/>
    <row r="108" spans="2:91" s="8" customFormat="1">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G108" s="1"/>
      <c r="CI108" s="1"/>
      <c r="CK108" s="1"/>
      <c r="CM108" s="1"/>
    </row>
    <row r="109" spans="2:91" s="8" customFormat="1" ht="18.600000000000001">
      <c r="B109" s="60" t="s">
        <v>216</v>
      </c>
      <c r="C109" s="60"/>
      <c r="D109" s="1"/>
      <c r="E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G109" s="1"/>
      <c r="CI109" s="1"/>
      <c r="CK109" s="1"/>
      <c r="CM109" s="1"/>
    </row>
    <row r="110" spans="2:91" s="8" customFormat="1" ht="62.65" customHeight="1" thickBot="1">
      <c r="B110" s="83" t="s">
        <v>42</v>
      </c>
      <c r="C110" s="304" t="s">
        <v>43</v>
      </c>
      <c r="D110" s="305"/>
      <c r="E110" s="306" t="s">
        <v>44</v>
      </c>
      <c r="F110" s="307"/>
      <c r="G110" s="308"/>
      <c r="H110" s="83" t="s">
        <v>217</v>
      </c>
      <c r="I110" s="83" t="s">
        <v>218</v>
      </c>
      <c r="J110" s="83" t="s">
        <v>81</v>
      </c>
      <c r="K110" s="83" t="s">
        <v>219</v>
      </c>
      <c r="Q110" s="1"/>
      <c r="R110" s="1"/>
      <c r="S110" s="1"/>
      <c r="T110" s="1"/>
      <c r="U110" s="1"/>
      <c r="V110" s="1"/>
      <c r="W110" s="1"/>
      <c r="X110" s="1"/>
      <c r="Y110" s="1"/>
      <c r="Z110" s="1"/>
      <c r="AB110" s="1"/>
      <c r="AC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G110" s="1"/>
      <c r="CI110" s="1"/>
      <c r="CK110" s="1"/>
      <c r="CM110" s="1"/>
    </row>
    <row r="111" spans="2:91" s="8" customFormat="1" ht="16.899999999999999" thickBot="1">
      <c r="B111" s="328">
        <v>1</v>
      </c>
      <c r="C111" s="326" t="s">
        <v>106</v>
      </c>
      <c r="D111" s="327"/>
      <c r="E111" s="207" t="s">
        <v>107</v>
      </c>
      <c r="F111" s="208"/>
      <c r="G111" s="211"/>
      <c r="H111" s="86" t="str">
        <f t="shared" ref="H111:H116" si="22">AZ3</f>
        <v>---</v>
      </c>
      <c r="I111" s="86" t="str">
        <f t="shared" ref="I111:I116" si="23">AX3</f>
        <v>---</v>
      </c>
      <c r="J111" s="86" t="str">
        <f t="shared" ref="J111:J116" si="24">BB3</f>
        <v>---</v>
      </c>
      <c r="K111" s="86" t="str">
        <f t="shared" ref="K111:K116" si="25">RIGHT(BC3,6)</f>
        <v>---</v>
      </c>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5.6" customHeight="1" thickBot="1">
      <c r="B112" s="324"/>
      <c r="C112" s="326"/>
      <c r="D112" s="327"/>
      <c r="E112" s="207" t="s">
        <v>220</v>
      </c>
      <c r="F112" s="208"/>
      <c r="G112" s="209"/>
      <c r="H112" s="86" t="str">
        <f t="shared" si="22"/>
        <v>---</v>
      </c>
      <c r="I112" s="86" t="str">
        <f t="shared" si="23"/>
        <v>---</v>
      </c>
      <c r="J112" s="86" t="str">
        <f t="shared" si="24"/>
        <v>---</v>
      </c>
      <c r="K112" s="86" t="str">
        <f t="shared" si="25"/>
        <v>---</v>
      </c>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15.6" customHeight="1" thickBot="1">
      <c r="B113" s="324"/>
      <c r="C113" s="339" t="s">
        <v>114</v>
      </c>
      <c r="D113" s="340"/>
      <c r="E113" s="207" t="s">
        <v>115</v>
      </c>
      <c r="F113" s="208"/>
      <c r="G113" s="209"/>
      <c r="H113" s="86" t="str">
        <f t="shared" si="22"/>
        <v>---</v>
      </c>
      <c r="I113" s="86" t="str">
        <f t="shared" si="23"/>
        <v>---</v>
      </c>
      <c r="J113" s="86" t="str">
        <f t="shared" si="24"/>
        <v>---</v>
      </c>
      <c r="K113" s="86" t="str">
        <f t="shared" si="25"/>
        <v>---</v>
      </c>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5.6" customHeight="1" thickBot="1">
      <c r="B114" s="324"/>
      <c r="C114" s="341"/>
      <c r="D114" s="342"/>
      <c r="E114" s="207" t="s">
        <v>118</v>
      </c>
      <c r="F114" s="208"/>
      <c r="G114" s="209"/>
      <c r="H114" s="86" t="str">
        <f t="shared" si="22"/>
        <v>---</v>
      </c>
      <c r="I114" s="86" t="str">
        <f t="shared" si="23"/>
        <v>---</v>
      </c>
      <c r="J114" s="86" t="str">
        <f t="shared" si="24"/>
        <v>---</v>
      </c>
      <c r="K114" s="86" t="str">
        <f t="shared" si="25"/>
        <v>---</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thickBot="1">
      <c r="B115" s="324"/>
      <c r="C115" s="341"/>
      <c r="D115" s="342"/>
      <c r="E115" s="207" t="s">
        <v>221</v>
      </c>
      <c r="F115" s="208"/>
      <c r="G115" s="209"/>
      <c r="H115" s="86" t="str">
        <f t="shared" si="22"/>
        <v>---</v>
      </c>
      <c r="I115" s="86" t="str">
        <f t="shared" si="23"/>
        <v>---</v>
      </c>
      <c r="J115" s="86" t="str">
        <f t="shared" si="24"/>
        <v>---</v>
      </c>
      <c r="K115" s="86" t="str">
        <f t="shared" si="25"/>
        <v>---</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thickBot="1">
      <c r="B116" s="325"/>
      <c r="C116" s="343"/>
      <c r="D116" s="344"/>
      <c r="E116" s="207" t="s">
        <v>122</v>
      </c>
      <c r="F116" s="208"/>
      <c r="G116" s="209"/>
      <c r="H116" s="86" t="str">
        <f t="shared" si="22"/>
        <v>---</v>
      </c>
      <c r="I116" s="86" t="str">
        <f t="shared" si="23"/>
        <v>---</v>
      </c>
      <c r="J116" s="86" t="str">
        <f t="shared" si="24"/>
        <v>---</v>
      </c>
      <c r="K116" s="86" t="str">
        <f t="shared" si="25"/>
        <v>---</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thickBot="1">
      <c r="B117" s="324">
        <v>2</v>
      </c>
      <c r="C117" s="326" t="s">
        <v>124</v>
      </c>
      <c r="D117" s="327"/>
      <c r="E117" s="207" t="s">
        <v>125</v>
      </c>
      <c r="F117" s="205"/>
      <c r="G117" s="209"/>
      <c r="H117" s="86" t="str">
        <f t="shared" ref="H117:H135" si="26">AZ9</f>
        <v>---</v>
      </c>
      <c r="I117" s="86" t="str">
        <f t="shared" ref="I117:I135" si="27">AX9</f>
        <v>---</v>
      </c>
      <c r="J117" s="86" t="str">
        <f t="shared" ref="J117:J135" si="28">BB9</f>
        <v>---</v>
      </c>
      <c r="K117" s="86" t="str">
        <f t="shared" ref="K117:K135" si="29">RIGHT(BC9,6)</f>
        <v>---</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c r="B118" s="324"/>
      <c r="C118" s="326"/>
      <c r="D118" s="327"/>
      <c r="E118" s="207" t="s">
        <v>236</v>
      </c>
      <c r="F118" s="205"/>
      <c r="G118" s="209"/>
      <c r="H118" s="86" t="str">
        <f t="shared" si="26"/>
        <v>---</v>
      </c>
      <c r="I118" s="86" t="str">
        <f t="shared" si="27"/>
        <v>---</v>
      </c>
      <c r="J118" s="86" t="str">
        <f t="shared" si="28"/>
        <v>---</v>
      </c>
      <c r="K118" s="86" t="str">
        <f t="shared" si="29"/>
        <v>---</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c r="B119" s="324"/>
      <c r="C119" s="326"/>
      <c r="D119" s="327"/>
      <c r="E119" s="207" t="s">
        <v>129</v>
      </c>
      <c r="F119" s="205"/>
      <c r="G119" s="209"/>
      <c r="H119" s="86" t="str">
        <f t="shared" si="26"/>
        <v>---</v>
      </c>
      <c r="I119" s="86" t="str">
        <f t="shared" si="27"/>
        <v>---</v>
      </c>
      <c r="J119" s="86" t="str">
        <f t="shared" si="28"/>
        <v>---</v>
      </c>
      <c r="K119" s="86" t="str">
        <f t="shared" si="29"/>
        <v>---</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c r="B120" s="324"/>
      <c r="C120" s="326" t="s">
        <v>131</v>
      </c>
      <c r="D120" s="327"/>
      <c r="E120" s="207" t="s">
        <v>132</v>
      </c>
      <c r="F120" s="205"/>
      <c r="G120" s="209"/>
      <c r="H120" s="86" t="str">
        <f t="shared" si="26"/>
        <v>---</v>
      </c>
      <c r="I120" s="86" t="str">
        <f t="shared" si="27"/>
        <v>---</v>
      </c>
      <c r="J120" s="86" t="str">
        <f t="shared" si="28"/>
        <v>---</v>
      </c>
      <c r="K120" s="86" t="str">
        <f t="shared" si="29"/>
        <v>---</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7.25" customHeight="1">
      <c r="B121" s="324"/>
      <c r="C121" s="326"/>
      <c r="D121" s="327"/>
      <c r="E121" s="207" t="s">
        <v>134</v>
      </c>
      <c r="F121" s="205"/>
      <c r="G121" s="209"/>
      <c r="H121" s="86" t="str">
        <f t="shared" si="26"/>
        <v>---</v>
      </c>
      <c r="I121" s="86" t="str">
        <f t="shared" si="27"/>
        <v>---</v>
      </c>
      <c r="J121" s="86" t="str">
        <f t="shared" si="28"/>
        <v>---</v>
      </c>
      <c r="K121" s="86" t="str">
        <f t="shared" si="29"/>
        <v>---</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c r="B122" s="324"/>
      <c r="C122" s="326"/>
      <c r="D122" s="327"/>
      <c r="E122" s="207" t="s">
        <v>136</v>
      </c>
      <c r="F122" s="205"/>
      <c r="G122" s="209"/>
      <c r="H122" s="86" t="str">
        <f t="shared" si="26"/>
        <v>---</v>
      </c>
      <c r="I122" s="86" t="str">
        <f t="shared" si="27"/>
        <v>---</v>
      </c>
      <c r="J122" s="86" t="str">
        <f t="shared" si="28"/>
        <v>---</v>
      </c>
      <c r="K122" s="86" t="str">
        <f t="shared" si="29"/>
        <v>---</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c r="B123" s="324"/>
      <c r="C123" s="326" t="s">
        <v>138</v>
      </c>
      <c r="D123" s="327"/>
      <c r="E123" s="207" t="s">
        <v>139</v>
      </c>
      <c r="F123" s="205"/>
      <c r="G123" s="209"/>
      <c r="H123" s="86" t="str">
        <f t="shared" si="26"/>
        <v>---</v>
      </c>
      <c r="I123" s="86" t="str">
        <f t="shared" si="27"/>
        <v>---</v>
      </c>
      <c r="J123" s="86" t="str">
        <f t="shared" si="28"/>
        <v>---</v>
      </c>
      <c r="K123" s="86" t="str">
        <f t="shared" si="29"/>
        <v>---</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c r="B124" s="324"/>
      <c r="C124" s="326"/>
      <c r="D124" s="327"/>
      <c r="E124" s="207" t="s">
        <v>141</v>
      </c>
      <c r="F124" s="205"/>
      <c r="G124" s="209"/>
      <c r="H124" s="86" t="str">
        <f t="shared" si="26"/>
        <v>---</v>
      </c>
      <c r="I124" s="86" t="str">
        <f t="shared" si="27"/>
        <v>---</v>
      </c>
      <c r="J124" s="86" t="str">
        <f t="shared" si="28"/>
        <v>---</v>
      </c>
      <c r="K124" s="86" t="str">
        <f t="shared" si="29"/>
        <v>---</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c r="B125" s="324"/>
      <c r="C125" s="326"/>
      <c r="D125" s="327"/>
      <c r="E125" s="207" t="s">
        <v>143</v>
      </c>
      <c r="F125" s="205"/>
      <c r="G125" s="209"/>
      <c r="H125" s="86" t="str">
        <f t="shared" si="26"/>
        <v>---</v>
      </c>
      <c r="I125" s="86" t="str">
        <f t="shared" si="27"/>
        <v>---</v>
      </c>
      <c r="J125" s="86" t="str">
        <f t="shared" si="28"/>
        <v>---</v>
      </c>
      <c r="K125" s="86" t="str">
        <f t="shared" si="29"/>
        <v>---</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c r="B126" s="324"/>
      <c r="C126" s="326" t="s">
        <v>145</v>
      </c>
      <c r="D126" s="327"/>
      <c r="E126" s="207" t="s">
        <v>146</v>
      </c>
      <c r="F126" s="205"/>
      <c r="G126" s="209"/>
      <c r="H126" s="86" t="str">
        <f t="shared" si="26"/>
        <v>---</v>
      </c>
      <c r="I126" s="86" t="str">
        <f t="shared" si="27"/>
        <v>---</v>
      </c>
      <c r="J126" s="86" t="str">
        <f t="shared" si="28"/>
        <v>---</v>
      </c>
      <c r="K126" s="86" t="str">
        <f t="shared" si="29"/>
        <v>---</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5.6" customHeight="1">
      <c r="B127" s="324"/>
      <c r="C127" s="326"/>
      <c r="D127" s="327"/>
      <c r="E127" s="207" t="s">
        <v>148</v>
      </c>
      <c r="F127" s="205"/>
      <c r="G127" s="209"/>
      <c r="H127" s="86" t="str">
        <f t="shared" si="26"/>
        <v>---</v>
      </c>
      <c r="I127" s="86" t="str">
        <f t="shared" si="27"/>
        <v>---</v>
      </c>
      <c r="J127" s="86" t="str">
        <f t="shared" si="28"/>
        <v>---</v>
      </c>
      <c r="K127" s="86" t="str">
        <f t="shared" si="29"/>
        <v>---</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thickBot="1">
      <c r="B128" s="325"/>
      <c r="C128" s="326"/>
      <c r="D128" s="327"/>
      <c r="E128" s="207" t="s">
        <v>150</v>
      </c>
      <c r="F128" s="205"/>
      <c r="G128" s="209"/>
      <c r="H128" s="86" t="str">
        <f t="shared" si="26"/>
        <v>---</v>
      </c>
      <c r="I128" s="86" t="str">
        <f t="shared" si="27"/>
        <v>---</v>
      </c>
      <c r="J128" s="86" t="str">
        <f t="shared" si="28"/>
        <v>---</v>
      </c>
      <c r="K128" s="86" t="str">
        <f t="shared" si="29"/>
        <v>---</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thickBot="1">
      <c r="B129" s="328">
        <v>3</v>
      </c>
      <c r="C129" s="329" t="s">
        <v>152</v>
      </c>
      <c r="D129" s="330"/>
      <c r="E129" s="207" t="s">
        <v>229</v>
      </c>
      <c r="F129" s="208"/>
      <c r="G129" s="209"/>
      <c r="H129" s="86" t="str">
        <f t="shared" si="26"/>
        <v>---</v>
      </c>
      <c r="I129" s="86" t="str">
        <f t="shared" si="27"/>
        <v>---</v>
      </c>
      <c r="J129" s="86" t="str">
        <f t="shared" si="28"/>
        <v>---</v>
      </c>
      <c r="K129" s="86" t="str">
        <f t="shared" si="29"/>
        <v>---</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324"/>
      <c r="C130" s="331"/>
      <c r="D130" s="332"/>
      <c r="E130" s="207" t="s">
        <v>155</v>
      </c>
      <c r="F130" s="208"/>
      <c r="G130" s="209"/>
      <c r="H130" s="86" t="str">
        <f t="shared" si="26"/>
        <v>---</v>
      </c>
      <c r="I130" s="86" t="str">
        <f t="shared" si="27"/>
        <v>---</v>
      </c>
      <c r="J130" s="86" t="str">
        <f t="shared" si="28"/>
        <v>---</v>
      </c>
      <c r="K130" s="86" t="str">
        <f t="shared" si="29"/>
        <v>---</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324"/>
      <c r="C131" s="333"/>
      <c r="D131" s="334"/>
      <c r="E131" s="207" t="s">
        <v>157</v>
      </c>
      <c r="F131" s="208"/>
      <c r="G131" s="209"/>
      <c r="H131" s="86" t="str">
        <f t="shared" si="26"/>
        <v>---</v>
      </c>
      <c r="I131" s="86" t="str">
        <f t="shared" si="27"/>
        <v>---</v>
      </c>
      <c r="J131" s="86" t="str">
        <f t="shared" si="28"/>
        <v>---</v>
      </c>
      <c r="K131" s="86" t="str">
        <f t="shared" si="29"/>
        <v>---</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324"/>
      <c r="C132" s="329" t="s">
        <v>230</v>
      </c>
      <c r="D132" s="330"/>
      <c r="E132" s="207" t="s">
        <v>231</v>
      </c>
      <c r="F132" s="208"/>
      <c r="G132" s="209"/>
      <c r="H132" s="86" t="str">
        <f t="shared" si="26"/>
        <v>---</v>
      </c>
      <c r="I132" s="86" t="str">
        <f t="shared" si="27"/>
        <v>---</v>
      </c>
      <c r="J132" s="86" t="str">
        <f t="shared" si="28"/>
        <v>---</v>
      </c>
      <c r="K132" s="86" t="str">
        <f t="shared" si="29"/>
        <v>---</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324"/>
      <c r="C133" s="331"/>
      <c r="D133" s="332"/>
      <c r="E133" s="207" t="s">
        <v>232</v>
      </c>
      <c r="F133" s="208"/>
      <c r="G133" s="209"/>
      <c r="H133" s="86" t="str">
        <f t="shared" si="26"/>
        <v>---</v>
      </c>
      <c r="I133" s="86" t="str">
        <f t="shared" si="27"/>
        <v>---</v>
      </c>
      <c r="J133" s="86" t="str">
        <f t="shared" si="28"/>
        <v>---</v>
      </c>
      <c r="K133" s="86" t="str">
        <f t="shared" si="29"/>
        <v>---</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324"/>
      <c r="C134" s="335"/>
      <c r="D134" s="336"/>
      <c r="E134" s="207" t="s">
        <v>164</v>
      </c>
      <c r="F134" s="208"/>
      <c r="G134" s="209"/>
      <c r="H134" s="86" t="str">
        <f t="shared" si="26"/>
        <v>---</v>
      </c>
      <c r="I134" s="86" t="str">
        <f t="shared" si="27"/>
        <v>---</v>
      </c>
      <c r="J134" s="86" t="str">
        <f t="shared" si="28"/>
        <v>---</v>
      </c>
      <c r="K134" s="86" t="str">
        <f t="shared" si="29"/>
        <v>---</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325"/>
      <c r="C135" s="337"/>
      <c r="D135" s="338"/>
      <c r="E135" s="207" t="s">
        <v>235</v>
      </c>
      <c r="F135" s="208"/>
      <c r="G135" s="210"/>
      <c r="H135" s="86" t="str">
        <f t="shared" si="26"/>
        <v>---</v>
      </c>
      <c r="I135" s="86" t="str">
        <f t="shared" si="27"/>
        <v>---</v>
      </c>
      <c r="J135" s="86" t="str">
        <f t="shared" si="28"/>
        <v>---</v>
      </c>
      <c r="K135" s="86" t="str">
        <f t="shared" si="29"/>
        <v>---</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6.899999999999999" thickBot="1">
      <c r="B136" s="207" t="s">
        <v>168</v>
      </c>
      <c r="C136" s="212"/>
      <c r="D136" s="212"/>
      <c r="E136" s="212"/>
      <c r="F136" s="213"/>
      <c r="G136" s="209"/>
      <c r="H136" s="89">
        <f>AX42</f>
        <v>0</v>
      </c>
      <c r="I136" s="89">
        <f>AX36</f>
        <v>0</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6.149999999999999">
      <c r="B137" s="207" t="s">
        <v>170</v>
      </c>
      <c r="C137" s="212"/>
      <c r="D137" s="212"/>
      <c r="E137" s="212"/>
      <c r="F137" s="213"/>
      <c r="G137" s="209"/>
      <c r="H137" s="89">
        <f>AY42</f>
        <v>0</v>
      </c>
      <c r="I137" s="89">
        <f>AY36</f>
        <v>0</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6.149999999999999">
      <c r="B138" s="207" t="s">
        <v>172</v>
      </c>
      <c r="C138" s="212"/>
      <c r="D138" s="212"/>
      <c r="E138" s="212"/>
      <c r="F138" s="213"/>
      <c r="G138" s="209"/>
      <c r="H138" s="89">
        <f>AZ42</f>
        <v>0</v>
      </c>
      <c r="I138" s="89">
        <f>AZ36</f>
        <v>0</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6.149999999999999">
      <c r="B139" s="90"/>
      <c r="C139" s="123"/>
      <c r="D139" s="124" t="s">
        <v>174</v>
      </c>
      <c r="E139" s="125"/>
      <c r="F139" s="91"/>
      <c r="G139" s="92"/>
      <c r="H139" s="93" t="str">
        <f>BA43</f>
        <v/>
      </c>
      <c r="I139" s="93" t="str">
        <f>BA37</f>
        <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c r="B140" s="1"/>
      <c r="C140" s="1"/>
      <c r="D140" s="1"/>
      <c r="E140" s="1"/>
      <c r="F140" s="1"/>
      <c r="G140" s="1"/>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3.15" customHeight="1">
      <c r="B141" s="315" t="s">
        <v>234</v>
      </c>
      <c r="C141" s="316"/>
      <c r="D141" s="316"/>
      <c r="E141" s="316"/>
      <c r="F141" s="316"/>
      <c r="G141" s="316"/>
      <c r="H141" s="316"/>
      <c r="I141" s="316"/>
      <c r="J141" s="316"/>
      <c r="K141" s="317"/>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c r="B142" s="318"/>
      <c r="C142" s="319"/>
      <c r="D142" s="319"/>
      <c r="E142" s="319"/>
      <c r="F142" s="319"/>
      <c r="G142" s="319"/>
      <c r="H142" s="319"/>
      <c r="I142" s="319"/>
      <c r="J142" s="319"/>
      <c r="K142" s="320"/>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c r="B143" s="318"/>
      <c r="C143" s="319"/>
      <c r="D143" s="319"/>
      <c r="E143" s="319"/>
      <c r="F143" s="319"/>
      <c r="G143" s="319"/>
      <c r="H143" s="319"/>
      <c r="I143" s="319"/>
      <c r="J143" s="319"/>
      <c r="K143" s="320"/>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c r="B144" s="318"/>
      <c r="C144" s="319"/>
      <c r="D144" s="319"/>
      <c r="E144" s="319"/>
      <c r="F144" s="319"/>
      <c r="G144" s="319"/>
      <c r="H144" s="319"/>
      <c r="I144" s="319"/>
      <c r="J144" s="319"/>
      <c r="K144" s="320"/>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c r="B145" s="318"/>
      <c r="C145" s="319"/>
      <c r="D145" s="319"/>
      <c r="E145" s="319"/>
      <c r="F145" s="319"/>
      <c r="G145" s="319"/>
      <c r="H145" s="319"/>
      <c r="I145" s="319"/>
      <c r="J145" s="319"/>
      <c r="K145" s="320"/>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c r="B146" s="318"/>
      <c r="C146" s="319"/>
      <c r="D146" s="319"/>
      <c r="E146" s="319"/>
      <c r="F146" s="319"/>
      <c r="G146" s="319"/>
      <c r="H146" s="319"/>
      <c r="I146" s="319"/>
      <c r="J146" s="319"/>
      <c r="K146" s="320"/>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c r="B147" s="318"/>
      <c r="C147" s="319"/>
      <c r="D147" s="319"/>
      <c r="E147" s="319"/>
      <c r="F147" s="319"/>
      <c r="G147" s="319"/>
      <c r="H147" s="319"/>
      <c r="I147" s="319"/>
      <c r="J147" s="319"/>
      <c r="K147" s="320"/>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c r="B148" s="318"/>
      <c r="C148" s="319"/>
      <c r="D148" s="319"/>
      <c r="E148" s="319"/>
      <c r="F148" s="319"/>
      <c r="G148" s="319"/>
      <c r="H148" s="319"/>
      <c r="I148" s="319"/>
      <c r="J148" s="319"/>
      <c r="K148" s="320"/>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c r="B149" s="318"/>
      <c r="C149" s="319"/>
      <c r="D149" s="319"/>
      <c r="E149" s="319"/>
      <c r="F149" s="319"/>
      <c r="G149" s="319"/>
      <c r="H149" s="319"/>
      <c r="I149" s="319"/>
      <c r="J149" s="319"/>
      <c r="K149" s="320"/>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c r="B150" s="318"/>
      <c r="C150" s="319"/>
      <c r="D150" s="319"/>
      <c r="E150" s="319"/>
      <c r="F150" s="319"/>
      <c r="G150" s="319"/>
      <c r="H150" s="319"/>
      <c r="I150" s="319"/>
      <c r="J150" s="319"/>
      <c r="K150" s="320"/>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c r="B151" s="318"/>
      <c r="C151" s="319"/>
      <c r="D151" s="319"/>
      <c r="E151" s="319"/>
      <c r="F151" s="319"/>
      <c r="G151" s="319"/>
      <c r="H151" s="319"/>
      <c r="I151" s="319"/>
      <c r="J151" s="319"/>
      <c r="K151" s="320"/>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c r="B152" s="318"/>
      <c r="C152" s="319"/>
      <c r="D152" s="319"/>
      <c r="E152" s="319"/>
      <c r="F152" s="319"/>
      <c r="G152" s="319"/>
      <c r="H152" s="319"/>
      <c r="I152" s="319"/>
      <c r="J152" s="319"/>
      <c r="K152" s="320"/>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c r="B153" s="318"/>
      <c r="C153" s="319"/>
      <c r="D153" s="319"/>
      <c r="E153" s="319"/>
      <c r="F153" s="319"/>
      <c r="G153" s="319"/>
      <c r="H153" s="319"/>
      <c r="I153" s="319"/>
      <c r="J153" s="319"/>
      <c r="K153" s="320"/>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c r="B154" s="318"/>
      <c r="C154" s="319"/>
      <c r="D154" s="319"/>
      <c r="E154" s="319"/>
      <c r="F154" s="319"/>
      <c r="G154" s="319"/>
      <c r="H154" s="319"/>
      <c r="I154" s="319"/>
      <c r="J154" s="319"/>
      <c r="K154" s="320"/>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c r="B155" s="321"/>
      <c r="C155" s="322"/>
      <c r="D155" s="322"/>
      <c r="E155" s="322"/>
      <c r="F155" s="322"/>
      <c r="G155" s="322"/>
      <c r="H155" s="322"/>
      <c r="I155" s="322"/>
      <c r="J155" s="322"/>
      <c r="K155" s="323"/>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c r="B156" s="1"/>
      <c r="C156" s="1"/>
      <c r="D156" s="1"/>
      <c r="E156" s="1"/>
      <c r="F156" s="1"/>
      <c r="G156" s="1"/>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c r="B157" s="1"/>
      <c r="C157" s="1"/>
      <c r="D157" s="1"/>
      <c r="E157" s="1"/>
      <c r="F157" s="1"/>
      <c r="G157" s="1"/>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hidden="1">
      <c r="B158" s="1"/>
      <c r="C158" s="1"/>
      <c r="D158" s="1"/>
      <c r="E158" s="1"/>
      <c r="F158" s="1"/>
      <c r="G158" s="1"/>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hidden="1">
      <c r="B159" s="1"/>
      <c r="C159" s="1"/>
      <c r="D159" s="1"/>
      <c r="E159" s="1"/>
      <c r="F159" s="1"/>
      <c r="G159" s="1"/>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hidden="1">
      <c r="B160" s="1"/>
      <c r="C160" s="1"/>
      <c r="D160" s="1"/>
      <c r="E160" s="1"/>
      <c r="F160" s="1"/>
      <c r="G160" s="1"/>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hidden="1">
      <c r="B161" s="1"/>
      <c r="C161" s="1"/>
      <c r="D161" s="1"/>
      <c r="E161" s="1"/>
      <c r="F161" s="1"/>
      <c r="G161" s="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hidden="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hidden="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hidden="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hidden="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hidden="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hidden="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hidden="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hidden="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hidden="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hidden="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hidden="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hidden="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sheetData>
  <protectedRanges>
    <protectedRange sqref="BL37:BV58 BR78:BR107 BV3:CE27 AR113:AT137 Y3:AH27" name="Expected"/>
    <protectedRange sqref="H3:K27" name="Year4Range"/>
    <protectedRange sqref="X3:X27 L3:R27" name="Year5Range"/>
  </protectedRanges>
  <mergeCells count="40">
    <mergeCell ref="B30:G30"/>
    <mergeCell ref="C2:D2"/>
    <mergeCell ref="E2:G2"/>
    <mergeCell ref="B3:B8"/>
    <mergeCell ref="C3:D4"/>
    <mergeCell ref="C5:D8"/>
    <mergeCell ref="B9:B20"/>
    <mergeCell ref="C9:D11"/>
    <mergeCell ref="C12:D14"/>
    <mergeCell ref="C15:D17"/>
    <mergeCell ref="C18:D20"/>
    <mergeCell ref="B21:B27"/>
    <mergeCell ref="C21:D23"/>
    <mergeCell ref="C24:D27"/>
    <mergeCell ref="B28:G28"/>
    <mergeCell ref="B29:G29"/>
    <mergeCell ref="B111:B116"/>
    <mergeCell ref="C111:D112"/>
    <mergeCell ref="C113:D116"/>
    <mergeCell ref="B31:F31"/>
    <mergeCell ref="B33:C34"/>
    <mergeCell ref="B35:K35"/>
    <mergeCell ref="B36:D36"/>
    <mergeCell ref="E36:H36"/>
    <mergeCell ref="I36:K36"/>
    <mergeCell ref="B37:D37"/>
    <mergeCell ref="E37:H37"/>
    <mergeCell ref="I37:K37"/>
    <mergeCell ref="C110:D110"/>
    <mergeCell ref="E110:G110"/>
    <mergeCell ref="G72:K72"/>
    <mergeCell ref="B141:K155"/>
    <mergeCell ref="B117:B128"/>
    <mergeCell ref="C117:D119"/>
    <mergeCell ref="C120:D122"/>
    <mergeCell ref="C123:D125"/>
    <mergeCell ref="C126:D128"/>
    <mergeCell ref="B129:B135"/>
    <mergeCell ref="C129:D131"/>
    <mergeCell ref="C132:D135"/>
  </mergeCells>
  <conditionalFormatting sqref="D43:D45 F43:F45 H43:H45 J43:J45">
    <cfRule type="containsErrors" dxfId="104" priority="11">
      <formula>ISERROR(D43)</formula>
    </cfRule>
  </conditionalFormatting>
  <conditionalFormatting sqref="H111:I135">
    <cfRule type="containsText" dxfId="103" priority="1" operator="containsText" text="error">
      <formula>NOT(ISERROR(SEARCH("error",H111)))</formula>
    </cfRule>
  </conditionalFormatting>
  <conditionalFormatting sqref="H3:K9 R3:R27 Y3:AH27 AK3:AT27 AV3:AV27 BJ3:BT27 BV3:CE27 L4:L21 M4:Q27 I10:K12 H10:H27 K13:K21 I13:J27 K22:L27">
    <cfRule type="containsText" dxfId="102" priority="8" operator="containsText" text="*80">
      <formula>NOT(ISERROR(SEARCH("*80",H3)))</formula>
    </cfRule>
    <cfRule type="containsText" dxfId="101" priority="9" operator="containsText" text="60-79">
      <formula>NOT(ISERROR(SEARCH("60-79",H3)))</formula>
    </cfRule>
    <cfRule type="containsText" dxfId="100" priority="10" operator="containsText" text="&lt;60">
      <formula>NOT(ISERROR(SEARCH("&lt;60",H3)))</formula>
    </cfRule>
  </conditionalFormatting>
  <conditionalFormatting sqref="I111:K135 H111:H139">
    <cfRule type="containsText" dxfId="99" priority="2" operator="containsText" text="80">
      <formula>NOT(ISERROR(SEARCH("80",H111)))</formula>
    </cfRule>
    <cfRule type="containsText" dxfId="98" priority="3" operator="containsText" text="60-79">
      <formula>NOT(ISERROR(SEARCH("60-79",H111)))</formula>
    </cfRule>
    <cfRule type="containsText" dxfId="97" priority="4" operator="containsText" text="&lt;60">
      <formula>NOT(ISERROR(SEARCH("&lt;60",H111)))</formula>
    </cfRule>
  </conditionalFormatting>
  <conditionalFormatting sqref="L3:Q3">
    <cfRule type="containsText" dxfId="96" priority="5" operator="containsText" text="*80">
      <formula>NOT(ISERROR(SEARCH("*80",L3)))</formula>
    </cfRule>
    <cfRule type="containsText" dxfId="95" priority="6" operator="containsText" text="60-79">
      <formula>NOT(ISERROR(SEARCH("60-79",L3)))</formula>
    </cfRule>
    <cfRule type="containsText" dxfId="94" priority="7" operator="containsText" text="&lt;60">
      <formula>NOT(ISERROR(SEARCH("&lt;60",L3)))</formula>
    </cfRule>
  </conditionalFormatting>
  <dataValidations count="2">
    <dataValidation type="list" allowBlank="1" showInputMessage="1" showErrorMessage="1" errorTitle="Error in entry" error="Please use list items only." sqref="H3:R27 Y3:AH27" xr:uid="{F6E296FF-917A-4004-A734-2BA591E34FFF}">
      <formula1>ValidDepts</formula1>
    </dataValidation>
    <dataValidation allowBlank="1" showInputMessage="1" showErrorMessage="1" errorTitle="Error in entry" error="Please use list items only." sqref="BL37:BV58 BJ35:BT35 BJ28:BT31 BV28:CE31 AK3:AT30 AU113:BE137" xr:uid="{A5E93646-1C70-473F-B54C-565FBFE784EB}"/>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108" max="12" man="1"/>
  </rowBreak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930AC-77AE-4C17-BFFE-5A6D94DA5B5F}">
  <sheetPr>
    <pageSetUpPr fitToPage="1"/>
  </sheetPr>
  <dimension ref="A1:CN173"/>
  <sheetViews>
    <sheetView showGridLines="0" zoomScaleNormal="100" zoomScaleSheetLayoutView="80" zoomScalePageLayoutView="25" workbookViewId="0">
      <selection activeCell="D46" sqref="D46"/>
    </sheetView>
  </sheetViews>
  <sheetFormatPr defaultColWidth="8.7109375" defaultRowHeight="13.15" customHeight="1" zeroHeight="1"/>
  <cols>
    <col min="1" max="1" width="2.7109375" style="1" customWidth="1"/>
    <col min="2" max="6" width="10.7109375" style="1" customWidth="1"/>
    <col min="7" max="7" width="20.42578125" style="1" customWidth="1"/>
    <col min="8" max="13" width="10.7109375" style="8" customWidth="1"/>
    <col min="14" max="16" width="10.7109375" style="8" hidden="1" customWidth="1"/>
    <col min="17" max="23" width="10.7109375" style="1" hidden="1" customWidth="1"/>
    <col min="24" max="24" width="2.7109375" style="1" customWidth="1"/>
    <col min="25" max="26" width="10.7109375" style="1" customWidth="1"/>
    <col min="27" max="27" width="10.7109375" style="8" customWidth="1"/>
    <col min="28" max="28" width="10.7109375" style="1" customWidth="1"/>
    <col min="29" max="29" width="11.7109375" style="1" customWidth="1"/>
    <col min="30" max="34" width="10.7109375" style="8" hidden="1" customWidth="1"/>
    <col min="35" max="35" width="2.7109375" style="8" customWidth="1"/>
    <col min="36" max="36" width="5.42578125" style="8" customWidth="1"/>
    <col min="37" max="37" width="12.28515625" style="1" hidden="1" customWidth="1"/>
    <col min="38" max="38" width="9.28515625" style="1" hidden="1" customWidth="1"/>
    <col min="39" max="39" width="15.28515625" style="1" hidden="1" customWidth="1"/>
    <col min="40" max="40" width="10" style="1" hidden="1" customWidth="1"/>
    <col min="41" max="41" width="13.42578125" style="1" hidden="1" customWidth="1"/>
    <col min="42" max="42" width="15.7109375" style="1" hidden="1" customWidth="1"/>
    <col min="43" max="43" width="13.7109375" style="1" hidden="1" customWidth="1"/>
    <col min="44" max="44" width="12.7109375" style="1" hidden="1" customWidth="1"/>
    <col min="45" max="49" width="8.7109375" style="1" hidden="1" customWidth="1"/>
    <col min="50" max="50" width="16.7109375" style="1" hidden="1" customWidth="1"/>
    <col min="51" max="51" width="8.7109375" style="1" hidden="1" customWidth="1"/>
    <col min="52" max="53" width="11.7109375" style="1" hidden="1" customWidth="1"/>
    <col min="54" max="63" width="8.7109375" style="1" hidden="1" customWidth="1"/>
    <col min="64" max="64" width="13" style="8" hidden="1" customWidth="1"/>
    <col min="65" max="65" width="11.28515625" style="8" hidden="1" customWidth="1"/>
    <col min="66" max="68" width="8.7109375" style="8" hidden="1" customWidth="1"/>
    <col min="69" max="71" width="13" style="8" hidden="1" customWidth="1"/>
    <col min="72" max="72" width="11.7109375" style="8" hidden="1" customWidth="1"/>
    <col min="73" max="73" width="7.42578125" style="8" hidden="1" customWidth="1"/>
    <col min="74" max="74" width="13.28515625" style="8" hidden="1" customWidth="1"/>
    <col min="75" max="82" width="7.42578125" style="8" hidden="1" customWidth="1"/>
    <col min="83" max="84" width="6.7109375" style="8" hidden="1" customWidth="1"/>
    <col min="85" max="85" width="8.7109375" style="1" hidden="1" customWidth="1"/>
    <col min="86" max="86" width="11.28515625" style="8" hidden="1" customWidth="1"/>
    <col min="87" max="87" width="8.7109375" style="1" hidden="1" customWidth="1"/>
    <col min="88" max="88" width="8.7109375" style="8" hidden="1" customWidth="1"/>
    <col min="89" max="89" width="8.7109375" style="1" hidden="1" customWidth="1"/>
    <col min="90" max="90" width="8.7109375" style="8" hidden="1" customWidth="1"/>
    <col min="91" max="91" width="8.7109375" style="1" hidden="1" customWidth="1"/>
    <col min="92" max="92" width="8.7109375" style="8" hidden="1" customWidth="1"/>
    <col min="93" max="16383" width="0" style="1" hidden="1" customWidth="1"/>
    <col min="16384" max="16384" width="0.28515625" style="1" customWidth="1"/>
  </cols>
  <sheetData>
    <row r="1" spans="2:92" ht="7.15" customHeight="1" thickBot="1">
      <c r="H1" s="2"/>
      <c r="I1" s="3"/>
      <c r="J1" s="3"/>
      <c r="K1" s="3"/>
      <c r="L1" s="3"/>
      <c r="M1" s="4"/>
      <c r="N1" s="4"/>
      <c r="O1" s="4"/>
      <c r="P1" s="4"/>
      <c r="AA1" s="3"/>
      <c r="AD1" s="3"/>
      <c r="AE1" s="3"/>
      <c r="AF1" s="3"/>
      <c r="AG1" s="3"/>
      <c r="AH1" s="3"/>
      <c r="AI1" s="3"/>
      <c r="AJ1" s="3"/>
      <c r="AW1" s="5" t="s">
        <v>38</v>
      </c>
      <c r="AX1" s="5"/>
      <c r="BE1" s="1" t="s">
        <v>39</v>
      </c>
      <c r="BJ1" s="5" t="s">
        <v>40</v>
      </c>
      <c r="BK1" s="5"/>
      <c r="BL1" s="6"/>
      <c r="BM1" s="7"/>
      <c r="BN1" s="3"/>
      <c r="BO1" s="3"/>
      <c r="BP1" s="3"/>
      <c r="BT1" s="4"/>
      <c r="BU1" s="4"/>
      <c r="BV1" s="9" t="s">
        <v>41</v>
      </c>
      <c r="BW1" s="10"/>
      <c r="BX1" s="10"/>
      <c r="BY1" s="10"/>
      <c r="BZ1" s="11"/>
      <c r="CH1" s="3"/>
      <c r="CJ1" s="3"/>
      <c r="CL1" s="3"/>
      <c r="CN1" s="3"/>
    </row>
    <row r="2" spans="2:92" ht="41.65" customHeight="1" thickBot="1">
      <c r="B2" s="12" t="s">
        <v>42</v>
      </c>
      <c r="C2" s="266" t="s">
        <v>43</v>
      </c>
      <c r="D2" s="267"/>
      <c r="E2" s="266" t="s">
        <v>44</v>
      </c>
      <c r="F2" s="268"/>
      <c r="G2" s="267"/>
      <c r="H2" s="203" t="s">
        <v>45</v>
      </c>
      <c r="I2" s="145" t="s">
        <v>46</v>
      </c>
      <c r="J2" s="147" t="s">
        <v>47</v>
      </c>
      <c r="K2" s="153" t="s">
        <v>48</v>
      </c>
      <c r="L2" s="148" t="s">
        <v>49</v>
      </c>
      <c r="M2" s="13" t="s">
        <v>50</v>
      </c>
      <c r="N2" s="13" t="s">
        <v>51</v>
      </c>
      <c r="O2" s="13" t="s">
        <v>52</v>
      </c>
      <c r="P2" s="13" t="s">
        <v>53</v>
      </c>
      <c r="Q2" s="13" t="s">
        <v>54</v>
      </c>
      <c r="R2" s="14" t="s">
        <v>55</v>
      </c>
      <c r="Y2" s="146" t="s">
        <v>56</v>
      </c>
      <c r="Z2" s="150" t="s">
        <v>57</v>
      </c>
      <c r="AA2" s="154" t="s">
        <v>58</v>
      </c>
      <c r="AB2" s="149" t="s">
        <v>59</v>
      </c>
      <c r="AC2" s="151" t="s">
        <v>60</v>
      </c>
      <c r="AD2" s="15" t="s">
        <v>61</v>
      </c>
      <c r="AE2" s="15" t="s">
        <v>62</v>
      </c>
      <c r="AF2" s="15" t="s">
        <v>63</v>
      </c>
      <c r="AG2" s="15" t="s">
        <v>64</v>
      </c>
      <c r="AH2" s="15" t="s">
        <v>65</v>
      </c>
      <c r="AK2" s="16" t="s">
        <v>66</v>
      </c>
      <c r="AL2" s="16" t="s">
        <v>67</v>
      </c>
      <c r="AM2" s="16" t="s">
        <v>68</v>
      </c>
      <c r="AN2" s="16" t="s">
        <v>69</v>
      </c>
      <c r="AO2" s="16" t="s">
        <v>70</v>
      </c>
      <c r="AP2" s="16" t="s">
        <v>71</v>
      </c>
      <c r="AQ2" s="16" t="s">
        <v>72</v>
      </c>
      <c r="AR2" s="16" t="s">
        <v>73</v>
      </c>
      <c r="AS2" s="16" t="s">
        <v>74</v>
      </c>
      <c r="AT2" s="16" t="s">
        <v>75</v>
      </c>
      <c r="AW2" s="17" t="s">
        <v>76</v>
      </c>
      <c r="AX2" s="17" t="s">
        <v>77</v>
      </c>
      <c r="AY2" s="17" t="s">
        <v>78</v>
      </c>
      <c r="AZ2" s="17" t="s">
        <v>79</v>
      </c>
      <c r="BA2" s="17" t="s">
        <v>80</v>
      </c>
      <c r="BB2" s="17" t="s">
        <v>81</v>
      </c>
      <c r="BC2" s="17" t="s">
        <v>82</v>
      </c>
      <c r="BE2" s="1" t="s">
        <v>83</v>
      </c>
      <c r="BF2" s="1" t="s">
        <v>84</v>
      </c>
      <c r="BJ2" s="18" t="s">
        <v>85</v>
      </c>
      <c r="BK2" s="18" t="s">
        <v>86</v>
      </c>
      <c r="BL2" s="18" t="s">
        <v>87</v>
      </c>
      <c r="BM2" s="18" t="s">
        <v>88</v>
      </c>
      <c r="BN2" s="18" t="s">
        <v>89</v>
      </c>
      <c r="BO2" s="18" t="s">
        <v>90</v>
      </c>
      <c r="BP2" s="18" t="s">
        <v>91</v>
      </c>
      <c r="BQ2" s="18" t="s">
        <v>92</v>
      </c>
      <c r="BR2" s="18" t="s">
        <v>93</v>
      </c>
      <c r="BS2" s="18" t="s">
        <v>94</v>
      </c>
      <c r="BT2" s="18" t="s">
        <v>95</v>
      </c>
      <c r="BV2" s="19" t="s">
        <v>96</v>
      </c>
      <c r="BW2" s="19" t="s">
        <v>97</v>
      </c>
      <c r="BX2" s="19" t="s">
        <v>98</v>
      </c>
      <c r="BY2" s="19" t="s">
        <v>99</v>
      </c>
      <c r="BZ2" s="19" t="s">
        <v>100</v>
      </c>
      <c r="CA2" s="19" t="s">
        <v>101</v>
      </c>
      <c r="CB2" s="19" t="s">
        <v>102</v>
      </c>
      <c r="CC2" s="19" t="s">
        <v>103</v>
      </c>
      <c r="CD2" s="19" t="s">
        <v>104</v>
      </c>
      <c r="CE2" s="19" t="s">
        <v>105</v>
      </c>
    </row>
    <row r="3" spans="2:92" ht="13.5" customHeight="1" thickBot="1">
      <c r="B3" s="351">
        <v>1</v>
      </c>
      <c r="C3" s="354" t="s">
        <v>106</v>
      </c>
      <c r="D3" s="355"/>
      <c r="E3" s="204" t="s">
        <v>107</v>
      </c>
      <c r="F3" s="205"/>
      <c r="G3" s="206"/>
      <c r="H3" s="24" t="s">
        <v>109</v>
      </c>
      <c r="I3" s="25" t="s">
        <v>109</v>
      </c>
      <c r="J3" s="25" t="s">
        <v>109</v>
      </c>
      <c r="K3" s="25" t="s">
        <v>109</v>
      </c>
      <c r="L3" s="24" t="s">
        <v>109</v>
      </c>
      <c r="M3" s="24" t="s">
        <v>109</v>
      </c>
      <c r="N3" s="24" t="s">
        <v>109</v>
      </c>
      <c r="O3" s="24" t="s">
        <v>109</v>
      </c>
      <c r="P3" s="24" t="s">
        <v>109</v>
      </c>
      <c r="Q3" s="24" t="s">
        <v>109</v>
      </c>
      <c r="R3" s="26" t="s">
        <v>109</v>
      </c>
      <c r="Y3" s="25" t="s">
        <v>109</v>
      </c>
      <c r="Z3" s="25" t="s">
        <v>109</v>
      </c>
      <c r="AA3" s="25" t="s">
        <v>109</v>
      </c>
      <c r="AB3" s="25" t="s">
        <v>109</v>
      </c>
      <c r="AC3" s="164" t="s">
        <v>109</v>
      </c>
      <c r="AD3" s="23" t="s">
        <v>109</v>
      </c>
      <c r="AE3" s="23" t="s">
        <v>109</v>
      </c>
      <c r="AF3" s="23" t="s">
        <v>109</v>
      </c>
      <c r="AG3" s="23" t="s">
        <v>109</v>
      </c>
      <c r="AH3" s="23" t="s">
        <v>109</v>
      </c>
      <c r="AK3" s="27" t="str">
        <f t="shared" ref="AK3:AT25" si="0">IFERROR(IF(I3="---","",IF(Y3="---","No Target Set",IF(BV3=BK3,"On Target",IF(BV3&gt;BK3,"Behind",IF(BV3&lt;BK3,"Ahead"))))),"")</f>
        <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111</v>
      </c>
      <c r="AX3" s="30" t="str">
        <f t="shared" ref="AX3:AX27" si="1">_xlfn.IFNA(LOOKUP(2,1/(H3:R3&lt;&gt;"---"),H3:R3),"---")</f>
        <v>---</v>
      </c>
      <c r="AY3" s="50" t="e">
        <f>VALUE(IF(AX3="---","",VLOOKUP(AX3,List16783456791024[],2,FALSE)))</f>
        <v>#VALUE!</v>
      </c>
      <c r="AZ3" s="1" t="str">
        <f t="shared" ref="AZ3:AZ27" si="2">_xlfn.IFNA(LOOKUP(2,1/(H3:Q3&lt;&gt;"---"),X3:AF3),"---")</f>
        <v>---</v>
      </c>
      <c r="BA3" s="1" t="e">
        <f>VALUE(IF(AZ3="---","",VLOOKUP(AZ3,List16783456791024[],2,FALSE)))</f>
        <v>#VALUE!</v>
      </c>
      <c r="BB3" s="1" t="str">
        <f t="shared" ref="BB3:BB27" si="3">_xlfn.IFNA(LOOKUP(2,1/(AK3:AT3&lt;&gt;""),AK3:AT3),"---")</f>
        <v>---</v>
      </c>
      <c r="BC3" s="1" t="str">
        <f t="shared" ref="BC3:BC27" si="4">_xlfn.IFNA(LOOKUP(2,1/(H3:R3&lt;&gt;"---"),H$2:R$2),"---")</f>
        <v>---</v>
      </c>
      <c r="BE3" s="31" t="s">
        <v>109</v>
      </c>
      <c r="BI3" s="29" t="s">
        <v>111</v>
      </c>
      <c r="BJ3" s="161" t="str">
        <f>IF(H3="---","",VLOOKUP(H3,List16783456791024[],2,FALSE))</f>
        <v/>
      </c>
      <c r="BK3" s="161" t="str">
        <f>IF(I3="---","",VLOOKUP(I3,List16783456791024[],2,FALSE))</f>
        <v/>
      </c>
      <c r="BL3" s="161" t="str">
        <f>IF(J3="---","",VLOOKUP(J3,List16783456791024[],2,FALSE))</f>
        <v/>
      </c>
      <c r="BM3" s="161" t="str">
        <f>IF(K3="---","",VLOOKUP(K3,List16783456791024[],2,FALSE))</f>
        <v/>
      </c>
      <c r="BN3" s="161" t="str">
        <f>IF(L3="---","",VLOOKUP(L3,List16783456791024[],2,FALSE))</f>
        <v/>
      </c>
      <c r="BO3" s="161" t="str">
        <f>IF(M3="---","",VLOOKUP(M3,List16783456791024[],2,FALSE))</f>
        <v/>
      </c>
      <c r="BP3" s="161" t="str">
        <f>IF(N3="---","",VLOOKUP(N3,List16783456791024[],2,FALSE))</f>
        <v/>
      </c>
      <c r="BQ3" s="161" t="str">
        <f>IF(O3="---","",VLOOKUP(O3,List16783456791024[],2,FALSE))</f>
        <v/>
      </c>
      <c r="BR3" s="161" t="str">
        <f>IF(P3="---","",VLOOKUP(P3,List16783456791024[],2,FALSE))</f>
        <v/>
      </c>
      <c r="BS3" s="161" t="str">
        <f>IF(Q3="---","",VLOOKUP(Q3,List16783456791024[],2,FALSE))</f>
        <v/>
      </c>
      <c r="BT3" s="161" t="str">
        <f>IF(R3="---","",VLOOKUP(R3,List16783456791024[],2,FALSE))</f>
        <v/>
      </c>
      <c r="BU3" s="29" t="s">
        <v>111</v>
      </c>
      <c r="BV3" s="161" t="str">
        <f>IF(Y3="---","",VLOOKUP(Y3,List16783456791024[],2,FALSE))</f>
        <v/>
      </c>
      <c r="BW3" s="161" t="str">
        <f>IF(Z3="---","",VLOOKUP(Z3,List16783456791024[],2,FALSE))</f>
        <v/>
      </c>
      <c r="BX3" s="161" t="str">
        <f>IF(AA3="---","",VLOOKUP(AA3,List16783456791024[],2,FALSE))</f>
        <v/>
      </c>
      <c r="BY3" s="161" t="str">
        <f>IF(AB3="---","",VLOOKUP(AB3,List16783456791024[],2,FALSE))</f>
        <v/>
      </c>
      <c r="BZ3" s="161" t="str">
        <f>IF(AC3="---","",VLOOKUP(AC3,List16783456791024[],2,FALSE))</f>
        <v/>
      </c>
      <c r="CA3" s="161" t="str">
        <f>IF(AD3="---","",VLOOKUP(AD3,List16783456791024[],2,FALSE))</f>
        <v/>
      </c>
      <c r="CB3" s="161" t="str">
        <f>IF(AE3="---","",VLOOKUP(AE3,List16783456791024[],2,FALSE))</f>
        <v/>
      </c>
      <c r="CC3" s="161" t="str">
        <f>IF(AF3="---","",VLOOKUP(AF3,List16783456791024[],2,FALSE))</f>
        <v/>
      </c>
      <c r="CD3" s="161" t="str">
        <f>IF(AG3="---","",VLOOKUP(AG3,List16783456791024[],2,FALSE))</f>
        <v/>
      </c>
      <c r="CE3" s="161" t="str">
        <f>IF(AH3="---","",VLOOKUP(AH3,List16783456791024[],2,FALSE))</f>
        <v/>
      </c>
    </row>
    <row r="4" spans="2:92" ht="13.5" customHeight="1" thickBot="1">
      <c r="B4" s="352"/>
      <c r="C4" s="354"/>
      <c r="D4" s="355"/>
      <c r="E4" s="204" t="s">
        <v>112</v>
      </c>
      <c r="F4" s="205"/>
      <c r="G4" s="206"/>
      <c r="H4" s="25" t="s">
        <v>109</v>
      </c>
      <c r="I4" s="25" t="s">
        <v>109</v>
      </c>
      <c r="J4" s="25" t="s">
        <v>109</v>
      </c>
      <c r="K4" s="25" t="s">
        <v>109</v>
      </c>
      <c r="L4" s="25" t="s">
        <v>109</v>
      </c>
      <c r="M4" s="25" t="s">
        <v>109</v>
      </c>
      <c r="N4" s="25" t="s">
        <v>109</v>
      </c>
      <c r="O4" s="25" t="s">
        <v>109</v>
      </c>
      <c r="P4" s="25" t="s">
        <v>109</v>
      </c>
      <c r="Q4" s="25" t="s">
        <v>109</v>
      </c>
      <c r="R4" s="32" t="s">
        <v>109</v>
      </c>
      <c r="Y4" s="25" t="s">
        <v>109</v>
      </c>
      <c r="Z4" s="25" t="s">
        <v>109</v>
      </c>
      <c r="AA4" s="25" t="s">
        <v>109</v>
      </c>
      <c r="AB4" s="25" t="s">
        <v>109</v>
      </c>
      <c r="AC4" s="32" t="s">
        <v>109</v>
      </c>
      <c r="AD4" s="23" t="s">
        <v>109</v>
      </c>
      <c r="AE4" s="23" t="s">
        <v>109</v>
      </c>
      <c r="AF4" s="23" t="s">
        <v>109</v>
      </c>
      <c r="AG4" s="23" t="s">
        <v>109</v>
      </c>
      <c r="AH4" s="23" t="s">
        <v>109</v>
      </c>
      <c r="AK4" s="27" t="str">
        <f t="shared" si="0"/>
        <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113</v>
      </c>
      <c r="AX4" s="30" t="str">
        <f t="shared" si="1"/>
        <v>---</v>
      </c>
      <c r="AY4" s="50" t="e">
        <f>VALUE(IF(AX4="---","",VLOOKUP(AX4,List16783456791024[],2,FALSE)))</f>
        <v>#VALUE!</v>
      </c>
      <c r="AZ4" s="1" t="str">
        <f t="shared" si="2"/>
        <v>---</v>
      </c>
      <c r="BA4" s="1" t="e">
        <f>VALUE(IF(AZ4="---","",VLOOKUP(AZ4,List16783456791024[],2,FALSE)))</f>
        <v>#VALUE!</v>
      </c>
      <c r="BB4" s="1" t="str">
        <f t="shared" si="3"/>
        <v>---</v>
      </c>
      <c r="BC4" s="1" t="str">
        <f t="shared" si="4"/>
        <v>---</v>
      </c>
      <c r="BE4" s="33" t="s">
        <v>110</v>
      </c>
      <c r="BF4" s="1">
        <v>1</v>
      </c>
      <c r="BI4" s="29" t="s">
        <v>113</v>
      </c>
      <c r="BJ4" s="161" t="str">
        <f>IF(H4="---","",VLOOKUP(H4,List16783456791024[],2,FALSE))</f>
        <v/>
      </c>
      <c r="BK4" s="161" t="str">
        <f>IF(I4="---","",VLOOKUP(I4,List16783456791024[],2,FALSE))</f>
        <v/>
      </c>
      <c r="BL4" s="161" t="str">
        <f>IF(J4="---","",VLOOKUP(J4,List16783456791024[],2,FALSE))</f>
        <v/>
      </c>
      <c r="BM4" s="161" t="str">
        <f>IF(K4="---","",VLOOKUP(K4,List16783456791024[],2,FALSE))</f>
        <v/>
      </c>
      <c r="BN4" s="161" t="str">
        <f>IF(L4="---","",VLOOKUP(L4,List16783456791024[],2,FALSE))</f>
        <v/>
      </c>
      <c r="BO4" s="161" t="str">
        <f>IF(M4="---","",VLOOKUP(M4,List16783456791024[],2,FALSE))</f>
        <v/>
      </c>
      <c r="BP4" s="161" t="str">
        <f>IF(N4="---","",VLOOKUP(N4,List16783456791024[],2,FALSE))</f>
        <v/>
      </c>
      <c r="BQ4" s="161" t="str">
        <f>IF(O4="---","",VLOOKUP(O4,List16783456791024[],2,FALSE))</f>
        <v/>
      </c>
      <c r="BR4" s="161" t="str">
        <f>IF(P4="---","",VLOOKUP(P4,List16783456791024[],2,FALSE))</f>
        <v/>
      </c>
      <c r="BS4" s="161" t="str">
        <f>IF(Q4="---","",VLOOKUP(Q4,List16783456791024[],2,FALSE))</f>
        <v/>
      </c>
      <c r="BT4" s="161" t="str">
        <f>IF(R4="---","",VLOOKUP(R4,List16783456791024[],2,FALSE))</f>
        <v/>
      </c>
      <c r="BU4" s="29" t="s">
        <v>113</v>
      </c>
      <c r="BV4" s="161" t="str">
        <f>IF(Y4="---","",VLOOKUP(Y4,List16783456791024[],2,FALSE))</f>
        <v/>
      </c>
      <c r="BW4" s="161" t="str">
        <f>IF(Z4="---","",VLOOKUP(Z4,List16783456791024[],2,FALSE))</f>
        <v/>
      </c>
      <c r="BX4" s="161" t="str">
        <f>IF(AA4="---","",VLOOKUP(AA4,List16783456791024[],2,FALSE))</f>
        <v/>
      </c>
      <c r="BY4" s="161" t="str">
        <f>IF(AB4="---","",VLOOKUP(AB4,List16783456791024[],2,FALSE))</f>
        <v/>
      </c>
      <c r="BZ4" s="161" t="str">
        <f>IF(AC4="---","",VLOOKUP(AC4,List16783456791024[],2,FALSE))</f>
        <v/>
      </c>
      <c r="CA4" s="161" t="str">
        <f>IF(AD4="---","",VLOOKUP(AD4,List16783456791024[],2,FALSE))</f>
        <v/>
      </c>
      <c r="CB4" s="161" t="str">
        <f>IF(AE4="---","",VLOOKUP(AE4,List16783456791024[],2,FALSE))</f>
        <v/>
      </c>
      <c r="CC4" s="161" t="str">
        <f>IF(AF4="---","",VLOOKUP(AF4,List16783456791024[],2,FALSE))</f>
        <v/>
      </c>
      <c r="CD4" s="161" t="str">
        <f>IF(AG4="---","",VLOOKUP(AG4,List16783456791024[],2,FALSE))</f>
        <v/>
      </c>
      <c r="CE4" s="161" t="str">
        <f>IF(AH4="---","",VLOOKUP(AH4,List16783456791024[],2,FALSE))</f>
        <v/>
      </c>
    </row>
    <row r="5" spans="2:92" ht="13.5" customHeight="1" thickBot="1">
      <c r="B5" s="352"/>
      <c r="C5" s="354" t="s">
        <v>114</v>
      </c>
      <c r="D5" s="355"/>
      <c r="E5" s="204" t="s">
        <v>115</v>
      </c>
      <c r="F5" s="205"/>
      <c r="G5" s="206"/>
      <c r="H5" s="25" t="s">
        <v>109</v>
      </c>
      <c r="I5" s="25" t="s">
        <v>109</v>
      </c>
      <c r="J5" s="25" t="s">
        <v>109</v>
      </c>
      <c r="K5" s="25" t="s">
        <v>109</v>
      </c>
      <c r="L5" s="25" t="s">
        <v>109</v>
      </c>
      <c r="M5" s="25" t="s">
        <v>109</v>
      </c>
      <c r="N5" s="25" t="s">
        <v>109</v>
      </c>
      <c r="O5" s="25" t="s">
        <v>109</v>
      </c>
      <c r="P5" s="25" t="s">
        <v>109</v>
      </c>
      <c r="Q5" s="25" t="s">
        <v>109</v>
      </c>
      <c r="R5" s="32" t="s">
        <v>109</v>
      </c>
      <c r="Y5" s="25" t="s">
        <v>109</v>
      </c>
      <c r="Z5" s="25" t="s">
        <v>109</v>
      </c>
      <c r="AA5" s="25" t="s">
        <v>109</v>
      </c>
      <c r="AB5" s="25" t="s">
        <v>109</v>
      </c>
      <c r="AC5" s="32" t="s">
        <v>109</v>
      </c>
      <c r="AD5" s="23" t="s">
        <v>109</v>
      </c>
      <c r="AE5" s="23" t="s">
        <v>109</v>
      </c>
      <c r="AF5" s="23" t="s">
        <v>109</v>
      </c>
      <c r="AG5" s="23" t="s">
        <v>109</v>
      </c>
      <c r="AH5" s="23" t="s">
        <v>109</v>
      </c>
      <c r="AK5" s="27" t="str">
        <f t="shared" si="0"/>
        <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117</v>
      </c>
      <c r="AX5" s="30" t="str">
        <f t="shared" si="1"/>
        <v>---</v>
      </c>
      <c r="AY5" s="50" t="e">
        <f>VALUE(IF(AX5="---","",VLOOKUP(AX5,List16783456791024[],2,FALSE)))</f>
        <v>#VALUE!</v>
      </c>
      <c r="AZ5" s="1" t="str">
        <f t="shared" si="2"/>
        <v>---</v>
      </c>
      <c r="BA5" s="1" t="e">
        <f>VALUE(IF(AZ5="---","",VLOOKUP(AZ5,List16783456791024[],2,FALSE)))</f>
        <v>#VALUE!</v>
      </c>
      <c r="BB5" s="1" t="str">
        <f t="shared" si="3"/>
        <v>---</v>
      </c>
      <c r="BC5" s="1" t="str">
        <f t="shared" si="4"/>
        <v>---</v>
      </c>
      <c r="BE5" s="34" t="s">
        <v>108</v>
      </c>
      <c r="BF5" s="1">
        <v>0.5</v>
      </c>
      <c r="BI5" s="29" t="s">
        <v>117</v>
      </c>
      <c r="BJ5" s="161" t="str">
        <f>IF(H5="---","",VLOOKUP(H5,List16783456791024[],2,FALSE))</f>
        <v/>
      </c>
      <c r="BK5" s="161" t="str">
        <f>IF(I5="---","",VLOOKUP(I5,List16783456791024[],2,FALSE))</f>
        <v/>
      </c>
      <c r="BL5" s="161" t="str">
        <f>IF(J5="---","",VLOOKUP(J5,List16783456791024[],2,FALSE))</f>
        <v/>
      </c>
      <c r="BM5" s="161" t="str">
        <f>IF(K5="---","",VLOOKUP(K5,List16783456791024[],2,FALSE))</f>
        <v/>
      </c>
      <c r="BN5" s="161" t="str">
        <f>IF(L5="---","",VLOOKUP(L5,List16783456791024[],2,FALSE))</f>
        <v/>
      </c>
      <c r="BO5" s="161" t="str">
        <f>IF(M5="---","",VLOOKUP(M5,List16783456791024[],2,FALSE))</f>
        <v/>
      </c>
      <c r="BP5" s="161" t="str">
        <f>IF(N5="---","",VLOOKUP(N5,List16783456791024[],2,FALSE))</f>
        <v/>
      </c>
      <c r="BQ5" s="161" t="str">
        <f>IF(O5="---","",VLOOKUP(O5,List16783456791024[],2,FALSE))</f>
        <v/>
      </c>
      <c r="BR5" s="161" t="str">
        <f>IF(P5="---","",VLOOKUP(P5,List16783456791024[],2,FALSE))</f>
        <v/>
      </c>
      <c r="BS5" s="161" t="str">
        <f>IF(Q5="---","",VLOOKUP(Q5,List16783456791024[],2,FALSE))</f>
        <v/>
      </c>
      <c r="BT5" s="161" t="str">
        <f>IF(R5="---","",VLOOKUP(R5,List16783456791024[],2,FALSE))</f>
        <v/>
      </c>
      <c r="BU5" s="29" t="s">
        <v>117</v>
      </c>
      <c r="BV5" s="161" t="str">
        <f>IF(Y5="---","",VLOOKUP(Y5,List16783456791024[],2,FALSE))</f>
        <v/>
      </c>
      <c r="BW5" s="161" t="str">
        <f>IF(Z5="---","",VLOOKUP(Z5,List16783456791024[],2,FALSE))</f>
        <v/>
      </c>
      <c r="BX5" s="161" t="str">
        <f>IF(AA5="---","",VLOOKUP(AA5,List16783456791024[],2,FALSE))</f>
        <v/>
      </c>
      <c r="BY5" s="161" t="str">
        <f>IF(AB5="---","",VLOOKUP(AB5,List16783456791024[],2,FALSE))</f>
        <v/>
      </c>
      <c r="BZ5" s="161" t="str">
        <f>IF(AC5="---","",VLOOKUP(AC5,List16783456791024[],2,FALSE))</f>
        <v/>
      </c>
      <c r="CA5" s="161" t="str">
        <f>IF(AD5="---","",VLOOKUP(AD5,List16783456791024[],2,FALSE))</f>
        <v/>
      </c>
      <c r="CB5" s="161" t="str">
        <f>IF(AE5="---","",VLOOKUP(AE5,List16783456791024[],2,FALSE))</f>
        <v/>
      </c>
      <c r="CC5" s="161" t="str">
        <f>IF(AF5="---","",VLOOKUP(AF5,List16783456791024[],2,FALSE))</f>
        <v/>
      </c>
      <c r="CD5" s="161" t="str">
        <f>IF(AG5="---","",VLOOKUP(AG5,List16783456791024[],2,FALSE))</f>
        <v/>
      </c>
      <c r="CE5" s="161" t="str">
        <f>IF(AH5="---","",VLOOKUP(AH5,List16783456791024[],2,FALSE))</f>
        <v/>
      </c>
    </row>
    <row r="6" spans="2:92" ht="13.5" customHeight="1" thickBot="1">
      <c r="B6" s="352"/>
      <c r="C6" s="354"/>
      <c r="D6" s="355"/>
      <c r="E6" s="204" t="s">
        <v>118</v>
      </c>
      <c r="F6" s="205"/>
      <c r="G6" s="206"/>
      <c r="H6" s="25" t="s">
        <v>109</v>
      </c>
      <c r="I6" s="25" t="s">
        <v>109</v>
      </c>
      <c r="J6" s="25" t="s">
        <v>109</v>
      </c>
      <c r="K6" s="25" t="s">
        <v>109</v>
      </c>
      <c r="L6" s="25" t="s">
        <v>109</v>
      </c>
      <c r="M6" s="25" t="s">
        <v>109</v>
      </c>
      <c r="N6" s="25" t="s">
        <v>109</v>
      </c>
      <c r="O6" s="25" t="s">
        <v>109</v>
      </c>
      <c r="P6" s="25" t="s">
        <v>109</v>
      </c>
      <c r="Q6" s="25" t="s">
        <v>109</v>
      </c>
      <c r="R6" s="32" t="s">
        <v>109</v>
      </c>
      <c r="Y6" s="25" t="s">
        <v>109</v>
      </c>
      <c r="Z6" s="25" t="s">
        <v>109</v>
      </c>
      <c r="AA6" s="25" t="s">
        <v>109</v>
      </c>
      <c r="AB6" s="25" t="s">
        <v>109</v>
      </c>
      <c r="AC6" s="32" t="s">
        <v>109</v>
      </c>
      <c r="AD6" s="23" t="s">
        <v>109</v>
      </c>
      <c r="AE6" s="23" t="s">
        <v>109</v>
      </c>
      <c r="AF6" s="23" t="s">
        <v>109</v>
      </c>
      <c r="AG6" s="23" t="s">
        <v>109</v>
      </c>
      <c r="AH6" s="23" t="s">
        <v>109</v>
      </c>
      <c r="AK6" s="27" t="str">
        <f t="shared" si="0"/>
        <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119</v>
      </c>
      <c r="AX6" s="30" t="str">
        <f t="shared" si="1"/>
        <v>---</v>
      </c>
      <c r="AY6" s="50" t="e">
        <f>VALUE(IF(AX6="---","",VLOOKUP(AX6,List16783456791024[],2,FALSE)))</f>
        <v>#VALUE!</v>
      </c>
      <c r="AZ6" s="1" t="str">
        <f t="shared" si="2"/>
        <v>---</v>
      </c>
      <c r="BA6" s="1" t="e">
        <f>VALUE(IF(AZ6="---","",VLOOKUP(AZ6,List16783456791024[],2,FALSE)))</f>
        <v>#VALUE!</v>
      </c>
      <c r="BB6" s="1" t="str">
        <f t="shared" si="3"/>
        <v>---</v>
      </c>
      <c r="BC6" s="1" t="str">
        <f t="shared" si="4"/>
        <v>---</v>
      </c>
      <c r="BE6" s="35" t="s">
        <v>116</v>
      </c>
      <c r="BF6" s="1">
        <v>0</v>
      </c>
      <c r="BI6" s="29" t="s">
        <v>119</v>
      </c>
      <c r="BJ6" s="161" t="str">
        <f>IF(H6="---","",VLOOKUP(H6,List16783456791024[],2,FALSE))</f>
        <v/>
      </c>
      <c r="BK6" s="161" t="str">
        <f>IF(I6="---","",VLOOKUP(I6,List16783456791024[],2,FALSE))</f>
        <v/>
      </c>
      <c r="BL6" s="161" t="str">
        <f>IF(J6="---","",VLOOKUP(J6,List16783456791024[],2,FALSE))</f>
        <v/>
      </c>
      <c r="BM6" s="161" t="str">
        <f>IF(K6="---","",VLOOKUP(K6,List16783456791024[],2,FALSE))</f>
        <v/>
      </c>
      <c r="BN6" s="161" t="str">
        <f>IF(L6="---","",VLOOKUP(L6,List16783456791024[],2,FALSE))</f>
        <v/>
      </c>
      <c r="BO6" s="161" t="str">
        <f>IF(M6="---","",VLOOKUP(M6,List16783456791024[],2,FALSE))</f>
        <v/>
      </c>
      <c r="BP6" s="161" t="str">
        <f>IF(N6="---","",VLOOKUP(N6,List16783456791024[],2,FALSE))</f>
        <v/>
      </c>
      <c r="BQ6" s="161" t="str">
        <f>IF(O6="---","",VLOOKUP(O6,List16783456791024[],2,FALSE))</f>
        <v/>
      </c>
      <c r="BR6" s="161" t="str">
        <f>IF(P6="---","",VLOOKUP(P6,List16783456791024[],2,FALSE))</f>
        <v/>
      </c>
      <c r="BS6" s="161" t="str">
        <f>IF(Q6="---","",VLOOKUP(Q6,List16783456791024[],2,FALSE))</f>
        <v/>
      </c>
      <c r="BT6" s="161" t="str">
        <f>IF(R6="---","",VLOOKUP(R6,List16783456791024[],2,FALSE))</f>
        <v/>
      </c>
      <c r="BU6" s="29" t="s">
        <v>119</v>
      </c>
      <c r="BV6" s="161" t="str">
        <f>IF(Y6="---","",VLOOKUP(Y6,List16783456791024[],2,FALSE))</f>
        <v/>
      </c>
      <c r="BW6" s="161" t="str">
        <f>IF(Z6="---","",VLOOKUP(Z6,List16783456791024[],2,FALSE))</f>
        <v/>
      </c>
      <c r="BX6" s="161" t="str">
        <f>IF(AA6="---","",VLOOKUP(AA6,List16783456791024[],2,FALSE))</f>
        <v/>
      </c>
      <c r="BY6" s="161" t="str">
        <f>IF(AB6="---","",VLOOKUP(AB6,List16783456791024[],2,FALSE))</f>
        <v/>
      </c>
      <c r="BZ6" s="161" t="str">
        <f>IF(AC6="---","",VLOOKUP(AC6,List16783456791024[],2,FALSE))</f>
        <v/>
      </c>
      <c r="CA6" s="161" t="str">
        <f>IF(AD6="---","",VLOOKUP(AD6,List16783456791024[],2,FALSE))</f>
        <v/>
      </c>
      <c r="CB6" s="161" t="str">
        <f>IF(AE6="---","",VLOOKUP(AE6,List16783456791024[],2,FALSE))</f>
        <v/>
      </c>
      <c r="CC6" s="161" t="str">
        <f>IF(AF6="---","",VLOOKUP(AF6,List16783456791024[],2,FALSE))</f>
        <v/>
      </c>
      <c r="CD6" s="161" t="str">
        <f>IF(AG6="---","",VLOOKUP(AG6,List16783456791024[],2,FALSE))</f>
        <v/>
      </c>
      <c r="CE6" s="161" t="str">
        <f>IF(AH6="---","",VLOOKUP(AH6,List16783456791024[],2,FALSE))</f>
        <v/>
      </c>
    </row>
    <row r="7" spans="2:92" ht="13.5" customHeight="1" thickBot="1">
      <c r="B7" s="352"/>
      <c r="C7" s="354"/>
      <c r="D7" s="355"/>
      <c r="E7" s="204" t="s">
        <v>120</v>
      </c>
      <c r="F7" s="205"/>
      <c r="G7" s="206"/>
      <c r="H7" s="25" t="s">
        <v>109</v>
      </c>
      <c r="I7" s="25" t="s">
        <v>109</v>
      </c>
      <c r="J7" s="25" t="s">
        <v>109</v>
      </c>
      <c r="K7" s="25" t="s">
        <v>109</v>
      </c>
      <c r="L7" s="25" t="s">
        <v>109</v>
      </c>
      <c r="M7" s="25" t="s">
        <v>109</v>
      </c>
      <c r="N7" s="25" t="s">
        <v>109</v>
      </c>
      <c r="O7" s="25" t="s">
        <v>109</v>
      </c>
      <c r="P7" s="25" t="s">
        <v>109</v>
      </c>
      <c r="Q7" s="25" t="s">
        <v>109</v>
      </c>
      <c r="R7" s="32" t="s">
        <v>109</v>
      </c>
      <c r="Y7" s="25" t="s">
        <v>109</v>
      </c>
      <c r="Z7" s="25" t="s">
        <v>109</v>
      </c>
      <c r="AA7" s="25" t="s">
        <v>109</v>
      </c>
      <c r="AB7" s="25" t="s">
        <v>109</v>
      </c>
      <c r="AC7" s="32" t="s">
        <v>109</v>
      </c>
      <c r="AD7" s="23" t="s">
        <v>109</v>
      </c>
      <c r="AE7" s="23" t="s">
        <v>109</v>
      </c>
      <c r="AF7" s="23" t="s">
        <v>109</v>
      </c>
      <c r="AG7" s="23" t="s">
        <v>109</v>
      </c>
      <c r="AH7" s="23" t="s">
        <v>109</v>
      </c>
      <c r="AK7" s="27" t="str">
        <f t="shared" si="0"/>
        <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121</v>
      </c>
      <c r="AX7" s="30" t="str">
        <f t="shared" si="1"/>
        <v>---</v>
      </c>
      <c r="AY7" s="50" t="e">
        <f>VALUE(IF(AX7="---","",VLOOKUP(AX7,List16783456791024[],2,FALSE)))</f>
        <v>#VALUE!</v>
      </c>
      <c r="AZ7" s="1" t="str">
        <f t="shared" si="2"/>
        <v>---</v>
      </c>
      <c r="BA7" s="1" t="e">
        <f>VALUE(IF(AZ7="---","",VLOOKUP(AZ7,List16783456791024[],2,FALSE)))</f>
        <v>#VALUE!</v>
      </c>
      <c r="BB7" s="1" t="str">
        <f t="shared" si="3"/>
        <v>---</v>
      </c>
      <c r="BC7" s="1" t="str">
        <f t="shared" si="4"/>
        <v>---</v>
      </c>
      <c r="BI7" s="29" t="s">
        <v>121</v>
      </c>
      <c r="BJ7" s="161" t="str">
        <f>IF(H7="---","",VLOOKUP(H7,List16783456791024[],2,FALSE))</f>
        <v/>
      </c>
      <c r="BK7" s="161" t="str">
        <f>IF(I7="---","",VLOOKUP(I7,List16783456791024[],2,FALSE))</f>
        <v/>
      </c>
      <c r="BL7" s="161" t="str">
        <f>IF(J7="---","",VLOOKUP(J7,List16783456791024[],2,FALSE))</f>
        <v/>
      </c>
      <c r="BM7" s="161" t="str">
        <f>IF(K7="---","",VLOOKUP(K7,List16783456791024[],2,FALSE))</f>
        <v/>
      </c>
      <c r="BN7" s="161" t="str">
        <f>IF(L7="---","",VLOOKUP(L7,List16783456791024[],2,FALSE))</f>
        <v/>
      </c>
      <c r="BO7" s="161" t="str">
        <f>IF(M7="---","",VLOOKUP(M7,List16783456791024[],2,FALSE))</f>
        <v/>
      </c>
      <c r="BP7" s="161" t="str">
        <f>IF(N7="---","",VLOOKUP(N7,List16783456791024[],2,FALSE))</f>
        <v/>
      </c>
      <c r="BQ7" s="161" t="str">
        <f>IF(O7="---","",VLOOKUP(O7,List16783456791024[],2,FALSE))</f>
        <v/>
      </c>
      <c r="BR7" s="161" t="str">
        <f>IF(P7="---","",VLOOKUP(P7,List16783456791024[],2,FALSE))</f>
        <v/>
      </c>
      <c r="BS7" s="161" t="str">
        <f>IF(Q7="---","",VLOOKUP(Q7,List16783456791024[],2,FALSE))</f>
        <v/>
      </c>
      <c r="BT7" s="161" t="str">
        <f>IF(R7="---","",VLOOKUP(R7,List16783456791024[],2,FALSE))</f>
        <v/>
      </c>
      <c r="BU7" s="29" t="s">
        <v>121</v>
      </c>
      <c r="BV7" s="161" t="str">
        <f>IF(Y7="---","",VLOOKUP(Y7,List16783456791024[],2,FALSE))</f>
        <v/>
      </c>
      <c r="BW7" s="161" t="str">
        <f>IF(Z7="---","",VLOOKUP(Z7,List16783456791024[],2,FALSE))</f>
        <v/>
      </c>
      <c r="BX7" s="161" t="str">
        <f>IF(AA7="---","",VLOOKUP(AA7,List16783456791024[],2,FALSE))</f>
        <v/>
      </c>
      <c r="BY7" s="161" t="str">
        <f>IF(AB7="---","",VLOOKUP(AB7,List16783456791024[],2,FALSE))</f>
        <v/>
      </c>
      <c r="BZ7" s="161" t="str">
        <f>IF(AC7="---","",VLOOKUP(AC7,List16783456791024[],2,FALSE))</f>
        <v/>
      </c>
      <c r="CA7" s="161" t="str">
        <f>IF(AD7="---","",VLOOKUP(AD7,List16783456791024[],2,FALSE))</f>
        <v/>
      </c>
      <c r="CB7" s="161" t="str">
        <f>IF(AE7="---","",VLOOKUP(AE7,List16783456791024[],2,FALSE))</f>
        <v/>
      </c>
      <c r="CC7" s="161" t="str">
        <f>IF(AF7="---","",VLOOKUP(AF7,List16783456791024[],2,FALSE))</f>
        <v/>
      </c>
      <c r="CD7" s="161" t="str">
        <f>IF(AG7="---","",VLOOKUP(AG7,List16783456791024[],2,FALSE))</f>
        <v/>
      </c>
      <c r="CE7" s="161" t="str">
        <f>IF(AH7="---","",VLOOKUP(AH7,List16783456791024[],2,FALSE))</f>
        <v/>
      </c>
    </row>
    <row r="8" spans="2:92" ht="13.5" customHeight="1" thickBot="1">
      <c r="B8" s="353"/>
      <c r="C8" s="354"/>
      <c r="D8" s="355"/>
      <c r="E8" s="204" t="s">
        <v>122</v>
      </c>
      <c r="F8" s="205"/>
      <c r="G8" s="206"/>
      <c r="H8" s="25" t="s">
        <v>109</v>
      </c>
      <c r="I8" s="25" t="s">
        <v>109</v>
      </c>
      <c r="J8" s="25" t="s">
        <v>109</v>
      </c>
      <c r="K8" s="25" t="s">
        <v>109</v>
      </c>
      <c r="L8" s="25" t="s">
        <v>109</v>
      </c>
      <c r="M8" s="25" t="s">
        <v>109</v>
      </c>
      <c r="N8" s="25" t="s">
        <v>109</v>
      </c>
      <c r="O8" s="25" t="s">
        <v>109</v>
      </c>
      <c r="P8" s="25" t="s">
        <v>109</v>
      </c>
      <c r="Q8" s="25" t="s">
        <v>109</v>
      </c>
      <c r="R8" s="32" t="s">
        <v>109</v>
      </c>
      <c r="Y8" s="25" t="s">
        <v>109</v>
      </c>
      <c r="Z8" s="25" t="s">
        <v>109</v>
      </c>
      <c r="AA8" s="25" t="s">
        <v>109</v>
      </c>
      <c r="AB8" s="25" t="s">
        <v>109</v>
      </c>
      <c r="AC8" s="32" t="s">
        <v>109</v>
      </c>
      <c r="AD8" s="23" t="s">
        <v>109</v>
      </c>
      <c r="AE8" s="23" t="s">
        <v>109</v>
      </c>
      <c r="AF8" s="23" t="s">
        <v>109</v>
      </c>
      <c r="AG8" s="23" t="s">
        <v>109</v>
      </c>
      <c r="AH8" s="23" t="s">
        <v>109</v>
      </c>
      <c r="AK8" s="27" t="str">
        <f t="shared" si="0"/>
        <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123</v>
      </c>
      <c r="AX8" s="30" t="str">
        <f t="shared" si="1"/>
        <v>---</v>
      </c>
      <c r="AY8" s="50" t="e">
        <f>VALUE(IF(AX8="---","",VLOOKUP(AX8,List16783456791024[],2,FALSE)))</f>
        <v>#VALUE!</v>
      </c>
      <c r="AZ8" s="1" t="str">
        <f t="shared" si="2"/>
        <v>---</v>
      </c>
      <c r="BA8" s="1" t="e">
        <f>VALUE(IF(AZ8="---","",VLOOKUP(AZ8,List16783456791024[],2,FALSE)))</f>
        <v>#VALUE!</v>
      </c>
      <c r="BB8" s="1" t="str">
        <f t="shared" si="3"/>
        <v>---</v>
      </c>
      <c r="BC8" s="1" t="str">
        <f t="shared" si="4"/>
        <v>---</v>
      </c>
      <c r="BI8" s="29" t="s">
        <v>123</v>
      </c>
      <c r="BJ8" s="161" t="str">
        <f>IF(H8="---","",VLOOKUP(H8,List16783456791024[],2,FALSE))</f>
        <v/>
      </c>
      <c r="BK8" s="161" t="str">
        <f>IF(I8="---","",VLOOKUP(I8,List16783456791024[],2,FALSE))</f>
        <v/>
      </c>
      <c r="BL8" s="161" t="str">
        <f>IF(J8="---","",VLOOKUP(J8,List16783456791024[],2,FALSE))</f>
        <v/>
      </c>
      <c r="BM8" s="161" t="str">
        <f>IF(K8="---","",VLOOKUP(K8,List16783456791024[],2,FALSE))</f>
        <v/>
      </c>
      <c r="BN8" s="161" t="str">
        <f>IF(L8="---","",VLOOKUP(L8,List16783456791024[],2,FALSE))</f>
        <v/>
      </c>
      <c r="BO8" s="161" t="str">
        <f>IF(M8="---","",VLOOKUP(M8,List16783456791024[],2,FALSE))</f>
        <v/>
      </c>
      <c r="BP8" s="161" t="str">
        <f>IF(N8="---","",VLOOKUP(N8,List16783456791024[],2,FALSE))</f>
        <v/>
      </c>
      <c r="BQ8" s="161" t="str">
        <f>IF(O8="---","",VLOOKUP(O8,List16783456791024[],2,FALSE))</f>
        <v/>
      </c>
      <c r="BR8" s="161" t="str">
        <f>IF(P8="---","",VLOOKUP(P8,List16783456791024[],2,FALSE))</f>
        <v/>
      </c>
      <c r="BS8" s="161" t="str">
        <f>IF(Q8="---","",VLOOKUP(Q8,List16783456791024[],2,FALSE))</f>
        <v/>
      </c>
      <c r="BT8" s="161" t="str">
        <f>IF(R8="---","",VLOOKUP(R8,List16783456791024[],2,FALSE))</f>
        <v/>
      </c>
      <c r="BU8" s="29" t="s">
        <v>123</v>
      </c>
      <c r="BV8" s="161" t="str">
        <f>IF(Y8="---","",VLOOKUP(Y8,List16783456791024[],2,FALSE))</f>
        <v/>
      </c>
      <c r="BW8" s="161" t="str">
        <f>IF(Z8="---","",VLOOKUP(Z8,List16783456791024[],2,FALSE))</f>
        <v/>
      </c>
      <c r="BX8" s="161" t="str">
        <f>IF(AA8="---","",VLOOKUP(AA8,List16783456791024[],2,FALSE))</f>
        <v/>
      </c>
      <c r="BY8" s="161" t="str">
        <f>IF(AB8="---","",VLOOKUP(AB8,List16783456791024[],2,FALSE))</f>
        <v/>
      </c>
      <c r="BZ8" s="161" t="str">
        <f>IF(AC8="---","",VLOOKUP(AC8,List16783456791024[],2,FALSE))</f>
        <v/>
      </c>
      <c r="CA8" s="161" t="str">
        <f>IF(AD8="---","",VLOOKUP(AD8,List16783456791024[],2,FALSE))</f>
        <v/>
      </c>
      <c r="CB8" s="161" t="str">
        <f>IF(AE8="---","",VLOOKUP(AE8,List16783456791024[],2,FALSE))</f>
        <v/>
      </c>
      <c r="CC8" s="161" t="str">
        <f>IF(AF8="---","",VLOOKUP(AF8,List16783456791024[],2,FALSE))</f>
        <v/>
      </c>
      <c r="CD8" s="161" t="str">
        <f>IF(AG8="---","",VLOOKUP(AG8,List16783456791024[],2,FALSE))</f>
        <v/>
      </c>
      <c r="CE8" s="161" t="str">
        <f>IF(AH8="---","",VLOOKUP(AH8,List16783456791024[],2,FALSE))</f>
        <v/>
      </c>
    </row>
    <row r="9" spans="2:92" ht="13.5" customHeight="1" thickBot="1">
      <c r="B9" s="352">
        <v>2</v>
      </c>
      <c r="C9" s="354" t="s">
        <v>124</v>
      </c>
      <c r="D9" s="355"/>
      <c r="E9" s="204" t="s">
        <v>125</v>
      </c>
      <c r="F9" s="204"/>
      <c r="G9" s="206"/>
      <c r="H9" s="25" t="s">
        <v>109</v>
      </c>
      <c r="I9" s="25" t="s">
        <v>109</v>
      </c>
      <c r="J9" s="25" t="s">
        <v>109</v>
      </c>
      <c r="K9" s="25" t="s">
        <v>109</v>
      </c>
      <c r="L9" s="25" t="s">
        <v>109</v>
      </c>
      <c r="M9" s="25" t="s">
        <v>109</v>
      </c>
      <c r="N9" s="25" t="s">
        <v>109</v>
      </c>
      <c r="O9" s="25" t="s">
        <v>109</v>
      </c>
      <c r="P9" s="25" t="s">
        <v>109</v>
      </c>
      <c r="Q9" s="25" t="s">
        <v>109</v>
      </c>
      <c r="R9" s="32" t="s">
        <v>109</v>
      </c>
      <c r="Y9" s="25" t="s">
        <v>109</v>
      </c>
      <c r="Z9" s="25" t="s">
        <v>109</v>
      </c>
      <c r="AA9" s="25" t="s">
        <v>109</v>
      </c>
      <c r="AB9" s="25" t="s">
        <v>109</v>
      </c>
      <c r="AC9" s="32" t="s">
        <v>109</v>
      </c>
      <c r="AD9" s="23" t="s">
        <v>109</v>
      </c>
      <c r="AE9" s="23" t="s">
        <v>109</v>
      </c>
      <c r="AF9" s="23" t="s">
        <v>109</v>
      </c>
      <c r="AG9" s="23" t="s">
        <v>109</v>
      </c>
      <c r="AH9" s="23" t="s">
        <v>109</v>
      </c>
      <c r="AK9" s="27" t="str">
        <f t="shared" si="0"/>
        <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126</v>
      </c>
      <c r="AX9" s="30" t="str">
        <f t="shared" si="1"/>
        <v>---</v>
      </c>
      <c r="AY9" s="50" t="e">
        <f>VALUE(IF(AX9="---","",VLOOKUP(AX9,List16783456791024[],2,FALSE)))</f>
        <v>#VALUE!</v>
      </c>
      <c r="AZ9" s="1" t="str">
        <f t="shared" si="2"/>
        <v>---</v>
      </c>
      <c r="BA9" s="1" t="e">
        <f>VALUE(IF(AZ9="---","",VLOOKUP(AZ9,List16783456791024[],2,FALSE)))</f>
        <v>#VALUE!</v>
      </c>
      <c r="BB9" s="1" t="str">
        <f t="shared" si="3"/>
        <v>---</v>
      </c>
      <c r="BC9" s="1" t="str">
        <f t="shared" si="4"/>
        <v>---</v>
      </c>
      <c r="BI9" s="29" t="s">
        <v>126</v>
      </c>
      <c r="BJ9" s="161" t="str">
        <f>IF(H9="---","",VLOOKUP(H9,List16783456791024[],2,FALSE))</f>
        <v/>
      </c>
      <c r="BK9" s="161" t="str">
        <f>IF(I9="---","",VLOOKUP(I9,List16783456791024[],2,FALSE))</f>
        <v/>
      </c>
      <c r="BL9" s="161" t="str">
        <f>IF(J9="---","",VLOOKUP(J9,List16783456791024[],2,FALSE))</f>
        <v/>
      </c>
      <c r="BM9" s="161" t="str">
        <f>IF(K9="---","",VLOOKUP(K9,List16783456791024[],2,FALSE))</f>
        <v/>
      </c>
      <c r="BN9" s="161" t="str">
        <f>IF(L9="---","",VLOOKUP(L9,List16783456791024[],2,FALSE))</f>
        <v/>
      </c>
      <c r="BO9" s="161" t="str">
        <f>IF(M9="---","",VLOOKUP(M9,List16783456791024[],2,FALSE))</f>
        <v/>
      </c>
      <c r="BP9" s="161" t="str">
        <f>IF(N9="---","",VLOOKUP(N9,List16783456791024[],2,FALSE))</f>
        <v/>
      </c>
      <c r="BQ9" s="161" t="str">
        <f>IF(O9="---","",VLOOKUP(O9,List16783456791024[],2,FALSE))</f>
        <v/>
      </c>
      <c r="BR9" s="161" t="str">
        <f>IF(P9="---","",VLOOKUP(P9,List16783456791024[],2,FALSE))</f>
        <v/>
      </c>
      <c r="BS9" s="161" t="str">
        <f>IF(Q9="---","",VLOOKUP(Q9,List16783456791024[],2,FALSE))</f>
        <v/>
      </c>
      <c r="BT9" s="161" t="str">
        <f>IF(R9="---","",VLOOKUP(R9,List16783456791024[],2,FALSE))</f>
        <v/>
      </c>
      <c r="BU9" s="29" t="s">
        <v>126</v>
      </c>
      <c r="BV9" s="161" t="str">
        <f>IF(Y9="---","",VLOOKUP(Y9,List16783456791024[],2,FALSE))</f>
        <v/>
      </c>
      <c r="BW9" s="161" t="str">
        <f>IF(Z9="---","",VLOOKUP(Z9,List16783456791024[],2,FALSE))</f>
        <v/>
      </c>
      <c r="BX9" s="161" t="str">
        <f>IF(AA9="---","",VLOOKUP(AA9,List16783456791024[],2,FALSE))</f>
        <v/>
      </c>
      <c r="BY9" s="161" t="str">
        <f>IF(AB9="---","",VLOOKUP(AB9,List16783456791024[],2,FALSE))</f>
        <v/>
      </c>
      <c r="BZ9" s="161" t="str">
        <f>IF(AC9="---","",VLOOKUP(AC9,List16783456791024[],2,FALSE))</f>
        <v/>
      </c>
      <c r="CA9" s="161" t="str">
        <f>IF(AD9="---","",VLOOKUP(AD9,List16783456791024[],2,FALSE))</f>
        <v/>
      </c>
      <c r="CB9" s="161" t="str">
        <f>IF(AE9="---","",VLOOKUP(AE9,List16783456791024[],2,FALSE))</f>
        <v/>
      </c>
      <c r="CC9" s="161" t="str">
        <f>IF(AF9="---","",VLOOKUP(AF9,List16783456791024[],2,FALSE))</f>
        <v/>
      </c>
      <c r="CD9" s="161" t="str">
        <f>IF(AG9="---","",VLOOKUP(AG9,List16783456791024[],2,FALSE))</f>
        <v/>
      </c>
      <c r="CE9" s="161" t="str">
        <f>IF(AH9="---","",VLOOKUP(AH9,List16783456791024[],2,FALSE))</f>
        <v/>
      </c>
    </row>
    <row r="10" spans="2:92" ht="13.5" customHeight="1" thickBot="1">
      <c r="B10" s="352"/>
      <c r="C10" s="354"/>
      <c r="D10" s="355"/>
      <c r="E10" s="204" t="s">
        <v>127</v>
      </c>
      <c r="F10" s="204"/>
      <c r="G10" s="206"/>
      <c r="H10" s="25" t="s">
        <v>109</v>
      </c>
      <c r="I10" s="25" t="s">
        <v>109</v>
      </c>
      <c r="J10" s="25" t="s">
        <v>109</v>
      </c>
      <c r="K10" s="25" t="s">
        <v>109</v>
      </c>
      <c r="L10" s="25" t="s">
        <v>109</v>
      </c>
      <c r="M10" s="25" t="s">
        <v>109</v>
      </c>
      <c r="N10" s="25" t="s">
        <v>109</v>
      </c>
      <c r="O10" s="25" t="s">
        <v>109</v>
      </c>
      <c r="P10" s="25" t="s">
        <v>109</v>
      </c>
      <c r="Q10" s="25" t="s">
        <v>109</v>
      </c>
      <c r="R10" s="32" t="s">
        <v>109</v>
      </c>
      <c r="Y10" s="25" t="s">
        <v>109</v>
      </c>
      <c r="Z10" s="25" t="s">
        <v>109</v>
      </c>
      <c r="AA10" s="25" t="s">
        <v>109</v>
      </c>
      <c r="AB10" s="25" t="s">
        <v>109</v>
      </c>
      <c r="AC10" s="32" t="s">
        <v>109</v>
      </c>
      <c r="AD10" s="23" t="s">
        <v>109</v>
      </c>
      <c r="AE10" s="23" t="s">
        <v>109</v>
      </c>
      <c r="AF10" s="23" t="s">
        <v>109</v>
      </c>
      <c r="AG10" s="23" t="s">
        <v>109</v>
      </c>
      <c r="AH10" s="23" t="s">
        <v>109</v>
      </c>
      <c r="AK10" s="27" t="str">
        <f t="shared" si="0"/>
        <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128</v>
      </c>
      <c r="AX10" s="30" t="str">
        <f t="shared" si="1"/>
        <v>---</v>
      </c>
      <c r="AY10" s="50" t="e">
        <f>VALUE(IF(AX10="---","",VLOOKUP(AX10,List16783456791024[],2,FALSE)))</f>
        <v>#VALUE!</v>
      </c>
      <c r="AZ10" s="1" t="str">
        <f t="shared" si="2"/>
        <v>---</v>
      </c>
      <c r="BA10" s="1" t="e">
        <f>VALUE(IF(AZ10="---","",VLOOKUP(AZ10,List16783456791024[],2,FALSE)))</f>
        <v>#VALUE!</v>
      </c>
      <c r="BB10" s="1" t="str">
        <f t="shared" si="3"/>
        <v>---</v>
      </c>
      <c r="BC10" s="1" t="str">
        <f t="shared" si="4"/>
        <v>---</v>
      </c>
      <c r="BI10" s="29" t="s">
        <v>128</v>
      </c>
      <c r="BJ10" s="161" t="str">
        <f>IF(H10="---","",VLOOKUP(H10,List16783456791024[],2,FALSE))</f>
        <v/>
      </c>
      <c r="BK10" s="161" t="str">
        <f>IF(I10="---","",VLOOKUP(I10,List16783456791024[],2,FALSE))</f>
        <v/>
      </c>
      <c r="BL10" s="161" t="str">
        <f>IF(J10="---","",VLOOKUP(J10,List16783456791024[],2,FALSE))</f>
        <v/>
      </c>
      <c r="BM10" s="161" t="str">
        <f>IF(K10="---","",VLOOKUP(K10,List16783456791024[],2,FALSE))</f>
        <v/>
      </c>
      <c r="BN10" s="161" t="str">
        <f>IF(L10="---","",VLOOKUP(L10,List16783456791024[],2,FALSE))</f>
        <v/>
      </c>
      <c r="BO10" s="161" t="str">
        <f>IF(M10="---","",VLOOKUP(M10,List16783456791024[],2,FALSE))</f>
        <v/>
      </c>
      <c r="BP10" s="161" t="str">
        <f>IF(N10="---","",VLOOKUP(N10,List16783456791024[],2,FALSE))</f>
        <v/>
      </c>
      <c r="BQ10" s="161" t="str">
        <f>IF(O10="---","",VLOOKUP(O10,List16783456791024[],2,FALSE))</f>
        <v/>
      </c>
      <c r="BR10" s="161" t="str">
        <f>IF(P10="---","",VLOOKUP(P10,List16783456791024[],2,FALSE))</f>
        <v/>
      </c>
      <c r="BS10" s="161" t="str">
        <f>IF(Q10="---","",VLOOKUP(Q10,List16783456791024[],2,FALSE))</f>
        <v/>
      </c>
      <c r="BT10" s="161" t="str">
        <f>IF(R10="---","",VLOOKUP(R10,List16783456791024[],2,FALSE))</f>
        <v/>
      </c>
      <c r="BU10" s="29" t="s">
        <v>128</v>
      </c>
      <c r="BV10" s="161" t="str">
        <f>IF(Y10="---","",VLOOKUP(Y10,List16783456791024[],2,FALSE))</f>
        <v/>
      </c>
      <c r="BW10" s="161" t="str">
        <f>IF(Z10="---","",VLOOKUP(Z10,List16783456791024[],2,FALSE))</f>
        <v/>
      </c>
      <c r="BX10" s="161" t="str">
        <f>IF(AA10="---","",VLOOKUP(AA10,List16783456791024[],2,FALSE))</f>
        <v/>
      </c>
      <c r="BY10" s="161" t="str">
        <f>IF(AB10="---","",VLOOKUP(AB10,List16783456791024[],2,FALSE))</f>
        <v/>
      </c>
      <c r="BZ10" s="161" t="str">
        <f>IF(AC10="---","",VLOOKUP(AC10,List16783456791024[],2,FALSE))</f>
        <v/>
      </c>
      <c r="CA10" s="161" t="str">
        <f>IF(AD10="---","",VLOOKUP(AD10,List16783456791024[],2,FALSE))</f>
        <v/>
      </c>
      <c r="CB10" s="161" t="str">
        <f>IF(AE10="---","",VLOOKUP(AE10,List16783456791024[],2,FALSE))</f>
        <v/>
      </c>
      <c r="CC10" s="161" t="str">
        <f>IF(AF10="---","",VLOOKUP(AF10,List16783456791024[],2,FALSE))</f>
        <v/>
      </c>
      <c r="CD10" s="161" t="str">
        <f>IF(AG10="---","",VLOOKUP(AG10,List16783456791024[],2,FALSE))</f>
        <v/>
      </c>
      <c r="CE10" s="161" t="str">
        <f>IF(AH10="---","",VLOOKUP(AH10,List16783456791024[],2,FALSE))</f>
        <v/>
      </c>
    </row>
    <row r="11" spans="2:92" ht="13.5" customHeight="1" thickBot="1">
      <c r="B11" s="352"/>
      <c r="C11" s="354"/>
      <c r="D11" s="355"/>
      <c r="E11" s="204" t="s">
        <v>129</v>
      </c>
      <c r="F11" s="204"/>
      <c r="G11" s="206"/>
      <c r="H11" s="25" t="s">
        <v>109</v>
      </c>
      <c r="I11" s="25" t="s">
        <v>109</v>
      </c>
      <c r="J11" s="25" t="s">
        <v>109</v>
      </c>
      <c r="K11" s="25" t="s">
        <v>109</v>
      </c>
      <c r="L11" s="25" t="s">
        <v>109</v>
      </c>
      <c r="M11" s="25" t="s">
        <v>109</v>
      </c>
      <c r="N11" s="25" t="s">
        <v>109</v>
      </c>
      <c r="O11" s="25" t="s">
        <v>109</v>
      </c>
      <c r="P11" s="25" t="s">
        <v>109</v>
      </c>
      <c r="Q11" s="25" t="s">
        <v>109</v>
      </c>
      <c r="R11" s="32" t="s">
        <v>109</v>
      </c>
      <c r="Y11" s="25" t="s">
        <v>109</v>
      </c>
      <c r="Z11" s="25" t="s">
        <v>109</v>
      </c>
      <c r="AA11" s="25" t="s">
        <v>109</v>
      </c>
      <c r="AB11" s="25" t="s">
        <v>109</v>
      </c>
      <c r="AC11" s="32" t="s">
        <v>109</v>
      </c>
      <c r="AD11" s="23" t="s">
        <v>109</v>
      </c>
      <c r="AE11" s="23" t="s">
        <v>109</v>
      </c>
      <c r="AF11" s="23" t="s">
        <v>109</v>
      </c>
      <c r="AG11" s="23" t="s">
        <v>109</v>
      </c>
      <c r="AH11" s="23" t="s">
        <v>109</v>
      </c>
      <c r="AK11" s="27" t="str">
        <f t="shared" si="0"/>
        <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130</v>
      </c>
      <c r="AX11" s="30" t="str">
        <f t="shared" si="1"/>
        <v>---</v>
      </c>
      <c r="AY11" s="50" t="e">
        <f>VALUE(IF(AX11="---","",VLOOKUP(AX11,List16783456791024[],2,FALSE)))</f>
        <v>#VALUE!</v>
      </c>
      <c r="AZ11" s="1" t="str">
        <f t="shared" si="2"/>
        <v>---</v>
      </c>
      <c r="BA11" s="1" t="e">
        <f>VALUE(IF(AZ11="---","",VLOOKUP(AZ11,List16783456791024[],2,FALSE)))</f>
        <v>#VALUE!</v>
      </c>
      <c r="BB11" s="1" t="str">
        <f t="shared" si="3"/>
        <v>---</v>
      </c>
      <c r="BC11" s="1" t="str">
        <f t="shared" si="4"/>
        <v>---</v>
      </c>
      <c r="BI11" s="29" t="s">
        <v>130</v>
      </c>
      <c r="BJ11" s="161" t="str">
        <f>IF(H11="---","",VLOOKUP(H11,List16783456791024[],2,FALSE))</f>
        <v/>
      </c>
      <c r="BK11" s="161" t="str">
        <f>IF(I11="---","",VLOOKUP(I11,List16783456791024[],2,FALSE))</f>
        <v/>
      </c>
      <c r="BL11" s="161" t="str">
        <f>IF(J11="---","",VLOOKUP(J11,List16783456791024[],2,FALSE))</f>
        <v/>
      </c>
      <c r="BM11" s="161" t="str">
        <f>IF(K11="---","",VLOOKUP(K11,List16783456791024[],2,FALSE))</f>
        <v/>
      </c>
      <c r="BN11" s="161" t="str">
        <f>IF(L11="---","",VLOOKUP(L11,List16783456791024[],2,FALSE))</f>
        <v/>
      </c>
      <c r="BO11" s="161" t="str">
        <f>IF(M11="---","",VLOOKUP(M11,List16783456791024[],2,FALSE))</f>
        <v/>
      </c>
      <c r="BP11" s="161" t="str">
        <f>IF(N11="---","",VLOOKUP(N11,List16783456791024[],2,FALSE))</f>
        <v/>
      </c>
      <c r="BQ11" s="161" t="str">
        <f>IF(O11="---","",VLOOKUP(O11,List16783456791024[],2,FALSE))</f>
        <v/>
      </c>
      <c r="BR11" s="161" t="str">
        <f>IF(P11="---","",VLOOKUP(P11,List16783456791024[],2,FALSE))</f>
        <v/>
      </c>
      <c r="BS11" s="161" t="str">
        <f>IF(Q11="---","",VLOOKUP(Q11,List16783456791024[],2,FALSE))</f>
        <v/>
      </c>
      <c r="BT11" s="161" t="str">
        <f>IF(R11="---","",VLOOKUP(R11,List16783456791024[],2,FALSE))</f>
        <v/>
      </c>
      <c r="BU11" s="29" t="s">
        <v>130</v>
      </c>
      <c r="BV11" s="161" t="str">
        <f>IF(Y11="---","",VLOOKUP(Y11,List16783456791024[],2,FALSE))</f>
        <v/>
      </c>
      <c r="BW11" s="161" t="str">
        <f>IF(Z11="---","",VLOOKUP(Z11,List16783456791024[],2,FALSE))</f>
        <v/>
      </c>
      <c r="BX11" s="161" t="str">
        <f>IF(AA11="---","",VLOOKUP(AA11,List16783456791024[],2,FALSE))</f>
        <v/>
      </c>
      <c r="BY11" s="161" t="str">
        <f>IF(AB11="---","",VLOOKUP(AB11,List16783456791024[],2,FALSE))</f>
        <v/>
      </c>
      <c r="BZ11" s="161" t="str">
        <f>IF(AC11="---","",VLOOKUP(AC11,List16783456791024[],2,FALSE))</f>
        <v/>
      </c>
      <c r="CA11" s="161" t="str">
        <f>IF(AD11="---","",VLOOKUP(AD11,List16783456791024[],2,FALSE))</f>
        <v/>
      </c>
      <c r="CB11" s="161" t="str">
        <f>IF(AE11="---","",VLOOKUP(AE11,List16783456791024[],2,FALSE))</f>
        <v/>
      </c>
      <c r="CC11" s="161" t="str">
        <f>IF(AF11="---","",VLOOKUP(AF11,List16783456791024[],2,FALSE))</f>
        <v/>
      </c>
      <c r="CD11" s="161" t="str">
        <f>IF(AG11="---","",VLOOKUP(AG11,List16783456791024[],2,FALSE))</f>
        <v/>
      </c>
      <c r="CE11" s="161" t="str">
        <f>IF(AH11="---","",VLOOKUP(AH11,List16783456791024[],2,FALSE))</f>
        <v/>
      </c>
    </row>
    <row r="12" spans="2:92" ht="13.5" customHeight="1" thickBot="1">
      <c r="B12" s="352"/>
      <c r="C12" s="354" t="s">
        <v>131</v>
      </c>
      <c r="D12" s="355"/>
      <c r="E12" s="204" t="s">
        <v>132</v>
      </c>
      <c r="F12" s="204"/>
      <c r="G12" s="206"/>
      <c r="H12" s="25" t="s">
        <v>109</v>
      </c>
      <c r="I12" s="25" t="s">
        <v>109</v>
      </c>
      <c r="J12" s="25" t="s">
        <v>109</v>
      </c>
      <c r="K12" s="25" t="s">
        <v>109</v>
      </c>
      <c r="L12" s="25" t="s">
        <v>109</v>
      </c>
      <c r="M12" s="25" t="s">
        <v>109</v>
      </c>
      <c r="N12" s="25" t="s">
        <v>109</v>
      </c>
      <c r="O12" s="25" t="s">
        <v>109</v>
      </c>
      <c r="P12" s="25" t="s">
        <v>109</v>
      </c>
      <c r="Q12" s="25" t="s">
        <v>109</v>
      </c>
      <c r="R12" s="32" t="s">
        <v>109</v>
      </c>
      <c r="Y12" s="25" t="s">
        <v>109</v>
      </c>
      <c r="Z12" s="25" t="s">
        <v>109</v>
      </c>
      <c r="AA12" s="25" t="s">
        <v>109</v>
      </c>
      <c r="AB12" s="25" t="s">
        <v>109</v>
      </c>
      <c r="AC12" s="32" t="s">
        <v>109</v>
      </c>
      <c r="AD12" s="23" t="s">
        <v>109</v>
      </c>
      <c r="AE12" s="23" t="s">
        <v>109</v>
      </c>
      <c r="AF12" s="23" t="s">
        <v>109</v>
      </c>
      <c r="AG12" s="23" t="s">
        <v>109</v>
      </c>
      <c r="AH12" s="23" t="s">
        <v>109</v>
      </c>
      <c r="AK12" s="27" t="str">
        <f t="shared" si="0"/>
        <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133</v>
      </c>
      <c r="AX12" s="30" t="str">
        <f t="shared" si="1"/>
        <v>---</v>
      </c>
      <c r="AY12" s="50" t="e">
        <f>VALUE(IF(AX12="---","",VLOOKUP(AX12,List16783456791024[],2,FALSE)))</f>
        <v>#VALUE!</v>
      </c>
      <c r="AZ12" s="1" t="str">
        <f t="shared" si="2"/>
        <v>---</v>
      </c>
      <c r="BA12" s="1" t="e">
        <f>VALUE(IF(AZ12="---","",VLOOKUP(AZ12,List16783456791024[],2,FALSE)))</f>
        <v>#VALUE!</v>
      </c>
      <c r="BB12" s="1" t="str">
        <f t="shared" si="3"/>
        <v>---</v>
      </c>
      <c r="BC12" s="1" t="str">
        <f t="shared" si="4"/>
        <v>---</v>
      </c>
      <c r="BI12" s="29" t="s">
        <v>133</v>
      </c>
      <c r="BJ12" s="161" t="str">
        <f>IF(H12="---","",VLOOKUP(H12,List16783456791024[],2,FALSE))</f>
        <v/>
      </c>
      <c r="BK12" s="161" t="str">
        <f>IF(I12="---","",VLOOKUP(I12,List16783456791024[],2,FALSE))</f>
        <v/>
      </c>
      <c r="BL12" s="161" t="str">
        <f>IF(J12="---","",VLOOKUP(J12,List16783456791024[],2,FALSE))</f>
        <v/>
      </c>
      <c r="BM12" s="161" t="str">
        <f>IF(K12="---","",VLOOKUP(K12,List16783456791024[],2,FALSE))</f>
        <v/>
      </c>
      <c r="BN12" s="161" t="str">
        <f>IF(L12="---","",VLOOKUP(L12,List16783456791024[],2,FALSE))</f>
        <v/>
      </c>
      <c r="BO12" s="161" t="str">
        <f>IF(M12="---","",VLOOKUP(M12,List16783456791024[],2,FALSE))</f>
        <v/>
      </c>
      <c r="BP12" s="161" t="str">
        <f>IF(N12="---","",VLOOKUP(N12,List16783456791024[],2,FALSE))</f>
        <v/>
      </c>
      <c r="BQ12" s="161" t="str">
        <f>IF(O12="---","",VLOOKUP(O12,List16783456791024[],2,FALSE))</f>
        <v/>
      </c>
      <c r="BR12" s="161" t="str">
        <f>IF(P12="---","",VLOOKUP(P12,List16783456791024[],2,FALSE))</f>
        <v/>
      </c>
      <c r="BS12" s="161" t="str">
        <f>IF(Q12="---","",VLOOKUP(Q12,List16783456791024[],2,FALSE))</f>
        <v/>
      </c>
      <c r="BT12" s="161" t="str">
        <f>IF(R12="---","",VLOOKUP(R12,List16783456791024[],2,FALSE))</f>
        <v/>
      </c>
      <c r="BU12" s="29" t="s">
        <v>133</v>
      </c>
      <c r="BV12" s="161" t="str">
        <f>IF(Y12="---","",VLOOKUP(Y12,List16783456791024[],2,FALSE))</f>
        <v/>
      </c>
      <c r="BW12" s="161" t="str">
        <f>IF(Z12="---","",VLOOKUP(Z12,List16783456791024[],2,FALSE))</f>
        <v/>
      </c>
      <c r="BX12" s="161" t="str">
        <f>IF(AA12="---","",VLOOKUP(AA12,List16783456791024[],2,FALSE))</f>
        <v/>
      </c>
      <c r="BY12" s="161" t="str">
        <f>IF(AB12="---","",VLOOKUP(AB12,List16783456791024[],2,FALSE))</f>
        <v/>
      </c>
      <c r="BZ12" s="161" t="str">
        <f>IF(AC12="---","",VLOOKUP(AC12,List16783456791024[],2,FALSE))</f>
        <v/>
      </c>
      <c r="CA12" s="161" t="str">
        <f>IF(AD12="---","",VLOOKUP(AD12,List16783456791024[],2,FALSE))</f>
        <v/>
      </c>
      <c r="CB12" s="161" t="str">
        <f>IF(AE12="---","",VLOOKUP(AE12,List16783456791024[],2,FALSE))</f>
        <v/>
      </c>
      <c r="CC12" s="161" t="str">
        <f>IF(AF12="---","",VLOOKUP(AF12,List16783456791024[],2,FALSE))</f>
        <v/>
      </c>
      <c r="CD12" s="161" t="str">
        <f>IF(AG12="---","",VLOOKUP(AG12,List16783456791024[],2,FALSE))</f>
        <v/>
      </c>
      <c r="CE12" s="161" t="str">
        <f>IF(AH12="---","",VLOOKUP(AH12,List16783456791024[],2,FALSE))</f>
        <v/>
      </c>
    </row>
    <row r="13" spans="2:92" ht="13.5" customHeight="1" thickBot="1">
      <c r="B13" s="352"/>
      <c r="C13" s="354"/>
      <c r="D13" s="355"/>
      <c r="E13" s="204" t="s">
        <v>134</v>
      </c>
      <c r="F13" s="204"/>
      <c r="G13" s="206"/>
      <c r="H13" s="25" t="s">
        <v>109</v>
      </c>
      <c r="I13" s="25" t="s">
        <v>109</v>
      </c>
      <c r="J13" s="25" t="s">
        <v>109</v>
      </c>
      <c r="K13" s="25" t="s">
        <v>109</v>
      </c>
      <c r="L13" s="25" t="s">
        <v>109</v>
      </c>
      <c r="M13" s="25" t="s">
        <v>109</v>
      </c>
      <c r="N13" s="25" t="s">
        <v>109</v>
      </c>
      <c r="O13" s="25" t="s">
        <v>109</v>
      </c>
      <c r="P13" s="25" t="s">
        <v>109</v>
      </c>
      <c r="Q13" s="25" t="s">
        <v>109</v>
      </c>
      <c r="R13" s="32" t="s">
        <v>109</v>
      </c>
      <c r="Y13" s="25" t="s">
        <v>109</v>
      </c>
      <c r="Z13" s="25" t="s">
        <v>109</v>
      </c>
      <c r="AA13" s="25" t="s">
        <v>109</v>
      </c>
      <c r="AB13" s="25" t="s">
        <v>109</v>
      </c>
      <c r="AC13" s="32" t="s">
        <v>109</v>
      </c>
      <c r="AD13" s="23" t="s">
        <v>109</v>
      </c>
      <c r="AE13" s="23" t="s">
        <v>109</v>
      </c>
      <c r="AF13" s="23" t="s">
        <v>109</v>
      </c>
      <c r="AG13" s="23" t="s">
        <v>109</v>
      </c>
      <c r="AH13" s="23" t="s">
        <v>109</v>
      </c>
      <c r="AK13" s="27" t="str">
        <f t="shared" si="0"/>
        <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135</v>
      </c>
      <c r="AX13" s="30" t="str">
        <f t="shared" si="1"/>
        <v>---</v>
      </c>
      <c r="AY13" s="50" t="e">
        <f>VALUE(IF(AX13="---","",VLOOKUP(AX13,List16783456791024[],2,FALSE)))</f>
        <v>#VALUE!</v>
      </c>
      <c r="AZ13" s="1" t="str">
        <f t="shared" si="2"/>
        <v>---</v>
      </c>
      <c r="BA13" s="1" t="e">
        <f>VALUE(IF(AZ13="---","",VLOOKUP(AZ13,List16783456791024[],2,FALSE)))</f>
        <v>#VALUE!</v>
      </c>
      <c r="BB13" s="1" t="str">
        <f t="shared" si="3"/>
        <v>---</v>
      </c>
      <c r="BC13" s="1" t="str">
        <f t="shared" si="4"/>
        <v>---</v>
      </c>
      <c r="BI13" s="29" t="s">
        <v>135</v>
      </c>
      <c r="BJ13" s="161" t="str">
        <f>IF(H13="---","",VLOOKUP(H13,List16783456791024[],2,FALSE))</f>
        <v/>
      </c>
      <c r="BK13" s="161" t="str">
        <f>IF(I13="---","",VLOOKUP(I13,List16783456791024[],2,FALSE))</f>
        <v/>
      </c>
      <c r="BL13" s="161" t="str">
        <f>IF(J13="---","",VLOOKUP(J13,List16783456791024[],2,FALSE))</f>
        <v/>
      </c>
      <c r="BM13" s="161" t="str">
        <f>IF(K13="---","",VLOOKUP(K13,List16783456791024[],2,FALSE))</f>
        <v/>
      </c>
      <c r="BN13" s="161" t="str">
        <f>IF(L13="---","",VLOOKUP(L13,List16783456791024[],2,FALSE))</f>
        <v/>
      </c>
      <c r="BO13" s="161" t="str">
        <f>IF(M13="---","",VLOOKUP(M13,List16783456791024[],2,FALSE))</f>
        <v/>
      </c>
      <c r="BP13" s="161" t="str">
        <f>IF(N13="---","",VLOOKUP(N13,List16783456791024[],2,FALSE))</f>
        <v/>
      </c>
      <c r="BQ13" s="161" t="str">
        <f>IF(O13="---","",VLOOKUP(O13,List16783456791024[],2,FALSE))</f>
        <v/>
      </c>
      <c r="BR13" s="161" t="str">
        <f>IF(P13="---","",VLOOKUP(P13,List16783456791024[],2,FALSE))</f>
        <v/>
      </c>
      <c r="BS13" s="161" t="str">
        <f>IF(Q13="---","",VLOOKUP(Q13,List16783456791024[],2,FALSE))</f>
        <v/>
      </c>
      <c r="BT13" s="161" t="str">
        <f>IF(R13="---","",VLOOKUP(R13,List16783456791024[],2,FALSE))</f>
        <v/>
      </c>
      <c r="BU13" s="29" t="s">
        <v>135</v>
      </c>
      <c r="BV13" s="161" t="str">
        <f>IF(Y13="---","",VLOOKUP(Y13,List16783456791024[],2,FALSE))</f>
        <v/>
      </c>
      <c r="BW13" s="161" t="str">
        <f>IF(Z13="---","",VLOOKUP(Z13,List16783456791024[],2,FALSE))</f>
        <v/>
      </c>
      <c r="BX13" s="161" t="str">
        <f>IF(AA13="---","",VLOOKUP(AA13,List16783456791024[],2,FALSE))</f>
        <v/>
      </c>
      <c r="BY13" s="161" t="str">
        <f>IF(AB13="---","",VLOOKUP(AB13,List16783456791024[],2,FALSE))</f>
        <v/>
      </c>
      <c r="BZ13" s="161" t="str">
        <f>IF(AC13="---","",VLOOKUP(AC13,List16783456791024[],2,FALSE))</f>
        <v/>
      </c>
      <c r="CA13" s="161" t="str">
        <f>IF(AD13="---","",VLOOKUP(AD13,List16783456791024[],2,FALSE))</f>
        <v/>
      </c>
      <c r="CB13" s="161" t="str">
        <f>IF(AE13="---","",VLOOKUP(AE13,List16783456791024[],2,FALSE))</f>
        <v/>
      </c>
      <c r="CC13" s="161" t="str">
        <f>IF(AF13="---","",VLOOKUP(AF13,List16783456791024[],2,FALSE))</f>
        <v/>
      </c>
      <c r="CD13" s="161" t="str">
        <f>IF(AG13="---","",VLOOKUP(AG13,List16783456791024[],2,FALSE))</f>
        <v/>
      </c>
      <c r="CE13" s="161" t="str">
        <f>IF(AH13="---","",VLOOKUP(AH13,List16783456791024[],2,FALSE))</f>
        <v/>
      </c>
    </row>
    <row r="14" spans="2:92" s="8" customFormat="1" ht="13.5" customHeight="1" thickBot="1">
      <c r="B14" s="352"/>
      <c r="C14" s="354"/>
      <c r="D14" s="355"/>
      <c r="E14" s="204" t="s">
        <v>136</v>
      </c>
      <c r="F14" s="204"/>
      <c r="G14" s="206"/>
      <c r="H14" s="25" t="s">
        <v>109</v>
      </c>
      <c r="I14" s="25" t="s">
        <v>109</v>
      </c>
      <c r="J14" s="25" t="s">
        <v>109</v>
      </c>
      <c r="K14" s="25" t="s">
        <v>109</v>
      </c>
      <c r="L14" s="25" t="s">
        <v>109</v>
      </c>
      <c r="M14" s="25" t="s">
        <v>109</v>
      </c>
      <c r="N14" s="25" t="s">
        <v>109</v>
      </c>
      <c r="O14" s="25" t="s">
        <v>109</v>
      </c>
      <c r="P14" s="25" t="s">
        <v>109</v>
      </c>
      <c r="Q14" s="25" t="s">
        <v>109</v>
      </c>
      <c r="R14" s="32" t="s">
        <v>109</v>
      </c>
      <c r="S14" s="1"/>
      <c r="T14" s="1"/>
      <c r="U14" s="1"/>
      <c r="V14" s="1"/>
      <c r="W14" s="1"/>
      <c r="X14" s="1"/>
      <c r="Y14" s="25" t="s">
        <v>109</v>
      </c>
      <c r="Z14" s="25" t="s">
        <v>109</v>
      </c>
      <c r="AA14" s="25" t="s">
        <v>109</v>
      </c>
      <c r="AB14" s="25" t="s">
        <v>109</v>
      </c>
      <c r="AC14" s="32" t="s">
        <v>109</v>
      </c>
      <c r="AD14" s="23" t="s">
        <v>109</v>
      </c>
      <c r="AE14" s="23" t="s">
        <v>109</v>
      </c>
      <c r="AF14" s="23" t="s">
        <v>109</v>
      </c>
      <c r="AG14" s="23" t="s">
        <v>109</v>
      </c>
      <c r="AH14" s="23" t="s">
        <v>109</v>
      </c>
      <c r="AK14" s="27" t="str">
        <f t="shared" si="0"/>
        <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U14" s="1"/>
      <c r="AV14" s="28"/>
      <c r="AW14" s="29" t="s">
        <v>137</v>
      </c>
      <c r="AX14" s="30" t="str">
        <f t="shared" si="1"/>
        <v>---</v>
      </c>
      <c r="AY14" s="50" t="e">
        <f>VALUE(IF(AX14="---","",VLOOKUP(AX14,List16783456791024[],2,FALSE)))</f>
        <v>#VALUE!</v>
      </c>
      <c r="AZ14" s="1" t="str">
        <f t="shared" si="2"/>
        <v>---</v>
      </c>
      <c r="BA14" s="1" t="e">
        <f>VALUE(IF(AZ14="---","",VLOOKUP(AZ14,List16783456791024[],2,FALSE)))</f>
        <v>#VALUE!</v>
      </c>
      <c r="BB14" s="1" t="str">
        <f t="shared" si="3"/>
        <v>---</v>
      </c>
      <c r="BC14" s="1" t="str">
        <f t="shared" si="4"/>
        <v>---</v>
      </c>
      <c r="BD14" s="1"/>
      <c r="BE14" s="1"/>
      <c r="BF14" s="1"/>
      <c r="BG14" s="1"/>
      <c r="BH14" s="1"/>
      <c r="BI14" s="29" t="s">
        <v>137</v>
      </c>
      <c r="BJ14" s="161" t="str">
        <f>IF(H14="---","",VLOOKUP(H14,List16783456791024[],2,FALSE))</f>
        <v/>
      </c>
      <c r="BK14" s="161" t="str">
        <f>IF(I14="---","",VLOOKUP(I14,List16783456791024[],2,FALSE))</f>
        <v/>
      </c>
      <c r="BL14" s="161" t="str">
        <f>IF(J14="---","",VLOOKUP(J14,List16783456791024[],2,FALSE))</f>
        <v/>
      </c>
      <c r="BM14" s="161" t="str">
        <f>IF(K14="---","",VLOOKUP(K14,List16783456791024[],2,FALSE))</f>
        <v/>
      </c>
      <c r="BN14" s="161" t="str">
        <f>IF(L14="---","",VLOOKUP(L14,List16783456791024[],2,FALSE))</f>
        <v/>
      </c>
      <c r="BO14" s="161" t="str">
        <f>IF(M14="---","",VLOOKUP(M14,List16783456791024[],2,FALSE))</f>
        <v/>
      </c>
      <c r="BP14" s="161" t="str">
        <f>IF(N14="---","",VLOOKUP(N14,List16783456791024[],2,FALSE))</f>
        <v/>
      </c>
      <c r="BQ14" s="161" t="str">
        <f>IF(O14="---","",VLOOKUP(O14,List16783456791024[],2,FALSE))</f>
        <v/>
      </c>
      <c r="BR14" s="161" t="str">
        <f>IF(P14="---","",VLOOKUP(P14,List16783456791024[],2,FALSE))</f>
        <v/>
      </c>
      <c r="BS14" s="161" t="str">
        <f>IF(Q14="---","",VLOOKUP(Q14,List16783456791024[],2,FALSE))</f>
        <v/>
      </c>
      <c r="BT14" s="161" t="str">
        <f>IF(R14="---","",VLOOKUP(R14,List16783456791024[],2,FALSE))</f>
        <v/>
      </c>
      <c r="BU14" s="29" t="s">
        <v>137</v>
      </c>
      <c r="BV14" s="161" t="str">
        <f>IF(Y14="---","",VLOOKUP(Y14,List16783456791024[],2,FALSE))</f>
        <v/>
      </c>
      <c r="BW14" s="161" t="str">
        <f>IF(Z14="---","",VLOOKUP(Z14,List16783456791024[],2,FALSE))</f>
        <v/>
      </c>
      <c r="BX14" s="161" t="str">
        <f>IF(AA14="---","",VLOOKUP(AA14,List16783456791024[],2,FALSE))</f>
        <v/>
      </c>
      <c r="BY14" s="161" t="str">
        <f>IF(AB14="---","",VLOOKUP(AB14,List16783456791024[],2,FALSE))</f>
        <v/>
      </c>
      <c r="BZ14" s="161" t="str">
        <f>IF(AC14="---","",VLOOKUP(AC14,List16783456791024[],2,FALSE))</f>
        <v/>
      </c>
      <c r="CA14" s="161" t="str">
        <f>IF(AD14="---","",VLOOKUP(AD14,List16783456791024[],2,FALSE))</f>
        <v/>
      </c>
      <c r="CB14" s="161" t="str">
        <f>IF(AE14="---","",VLOOKUP(AE14,List16783456791024[],2,FALSE))</f>
        <v/>
      </c>
      <c r="CC14" s="161" t="str">
        <f>IF(AF14="---","",VLOOKUP(AF14,List16783456791024[],2,FALSE))</f>
        <v/>
      </c>
      <c r="CD14" s="161" t="str">
        <f>IF(AG14="---","",VLOOKUP(AG14,List16783456791024[],2,FALSE))</f>
        <v/>
      </c>
      <c r="CE14" s="161" t="str">
        <f>IF(AH14="---","",VLOOKUP(AH14,List16783456791024[],2,FALSE))</f>
        <v/>
      </c>
      <c r="CG14" s="1"/>
      <c r="CI14" s="1"/>
      <c r="CK14" s="1"/>
      <c r="CM14" s="1"/>
    </row>
    <row r="15" spans="2:92" s="8" customFormat="1" ht="13.5" customHeight="1" thickBot="1">
      <c r="B15" s="352"/>
      <c r="C15" s="354" t="s">
        <v>138</v>
      </c>
      <c r="D15" s="355"/>
      <c r="E15" s="204" t="s">
        <v>139</v>
      </c>
      <c r="F15" s="204"/>
      <c r="G15" s="206"/>
      <c r="H15" s="25" t="s">
        <v>109</v>
      </c>
      <c r="I15" s="25" t="s">
        <v>109</v>
      </c>
      <c r="J15" s="25" t="s">
        <v>109</v>
      </c>
      <c r="K15" s="25" t="s">
        <v>109</v>
      </c>
      <c r="L15" s="25" t="s">
        <v>109</v>
      </c>
      <c r="M15" s="25" t="s">
        <v>109</v>
      </c>
      <c r="N15" s="25" t="s">
        <v>109</v>
      </c>
      <c r="O15" s="25" t="s">
        <v>109</v>
      </c>
      <c r="P15" s="25" t="s">
        <v>109</v>
      </c>
      <c r="Q15" s="25" t="s">
        <v>109</v>
      </c>
      <c r="R15" s="32" t="s">
        <v>109</v>
      </c>
      <c r="S15" s="1"/>
      <c r="T15" s="1"/>
      <c r="U15" s="1"/>
      <c r="V15" s="1"/>
      <c r="W15" s="1"/>
      <c r="X15" s="1"/>
      <c r="Y15" s="25" t="s">
        <v>109</v>
      </c>
      <c r="Z15" s="25" t="s">
        <v>109</v>
      </c>
      <c r="AA15" s="25" t="s">
        <v>109</v>
      </c>
      <c r="AB15" s="25" t="s">
        <v>109</v>
      </c>
      <c r="AC15" s="32" t="s">
        <v>109</v>
      </c>
      <c r="AD15" s="23" t="s">
        <v>109</v>
      </c>
      <c r="AE15" s="23" t="s">
        <v>109</v>
      </c>
      <c r="AF15" s="23" t="s">
        <v>109</v>
      </c>
      <c r="AG15" s="23" t="s">
        <v>109</v>
      </c>
      <c r="AH15" s="23" t="s">
        <v>109</v>
      </c>
      <c r="AK15" s="27" t="str">
        <f t="shared" si="0"/>
        <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U15" s="1"/>
      <c r="AV15" s="28"/>
      <c r="AW15" s="29" t="s">
        <v>140</v>
      </c>
      <c r="AX15" s="30" t="str">
        <f t="shared" si="1"/>
        <v>---</v>
      </c>
      <c r="AY15" s="50" t="e">
        <f>VALUE(IF(AX15="---","",VLOOKUP(AX15,List16783456791024[],2,FALSE)))</f>
        <v>#VALUE!</v>
      </c>
      <c r="AZ15" s="1" t="str">
        <f t="shared" si="2"/>
        <v>---</v>
      </c>
      <c r="BA15" s="1" t="e">
        <f>VALUE(IF(AZ15="---","",VLOOKUP(AZ15,List16783456791024[],2,FALSE)))</f>
        <v>#VALUE!</v>
      </c>
      <c r="BB15" s="1" t="str">
        <f t="shared" si="3"/>
        <v>---</v>
      </c>
      <c r="BC15" s="1" t="str">
        <f t="shared" si="4"/>
        <v>---</v>
      </c>
      <c r="BD15" s="1"/>
      <c r="BE15" s="1"/>
      <c r="BF15" s="1"/>
      <c r="BG15" s="1"/>
      <c r="BH15" s="1"/>
      <c r="BI15" s="29" t="s">
        <v>140</v>
      </c>
      <c r="BJ15" s="161" t="str">
        <f>IF(H15="---","",VLOOKUP(H15,List16783456791024[],2,FALSE))</f>
        <v/>
      </c>
      <c r="BK15" s="161" t="str">
        <f>IF(I15="---","",VLOOKUP(I15,List16783456791024[],2,FALSE))</f>
        <v/>
      </c>
      <c r="BL15" s="161" t="str">
        <f>IF(J15="---","",VLOOKUP(J15,List16783456791024[],2,FALSE))</f>
        <v/>
      </c>
      <c r="BM15" s="161" t="str">
        <f>IF(K15="---","",VLOOKUP(K15,List16783456791024[],2,FALSE))</f>
        <v/>
      </c>
      <c r="BN15" s="161" t="str">
        <f>IF(L15="---","",VLOOKUP(L15,List16783456791024[],2,FALSE))</f>
        <v/>
      </c>
      <c r="BO15" s="161" t="str">
        <f>IF(M15="---","",VLOOKUP(M15,List16783456791024[],2,FALSE))</f>
        <v/>
      </c>
      <c r="BP15" s="161" t="str">
        <f>IF(N15="---","",VLOOKUP(N15,List16783456791024[],2,FALSE))</f>
        <v/>
      </c>
      <c r="BQ15" s="161" t="str">
        <f>IF(O15="---","",VLOOKUP(O15,List16783456791024[],2,FALSE))</f>
        <v/>
      </c>
      <c r="BR15" s="161" t="str">
        <f>IF(P15="---","",VLOOKUP(P15,List16783456791024[],2,FALSE))</f>
        <v/>
      </c>
      <c r="BS15" s="161" t="str">
        <f>IF(Q15="---","",VLOOKUP(Q15,List16783456791024[],2,FALSE))</f>
        <v/>
      </c>
      <c r="BT15" s="161" t="str">
        <f>IF(R15="---","",VLOOKUP(R15,List16783456791024[],2,FALSE))</f>
        <v/>
      </c>
      <c r="BU15" s="29" t="s">
        <v>140</v>
      </c>
      <c r="BV15" s="161" t="str">
        <f>IF(Y15="---","",VLOOKUP(Y15,List16783456791024[],2,FALSE))</f>
        <v/>
      </c>
      <c r="BW15" s="161" t="str">
        <f>IF(Z15="---","",VLOOKUP(Z15,List16783456791024[],2,FALSE))</f>
        <v/>
      </c>
      <c r="BX15" s="161" t="str">
        <f>IF(AA15="---","",VLOOKUP(AA15,List16783456791024[],2,FALSE))</f>
        <v/>
      </c>
      <c r="BY15" s="161" t="str">
        <f>IF(AB15="---","",VLOOKUP(AB15,List16783456791024[],2,FALSE))</f>
        <v/>
      </c>
      <c r="BZ15" s="161" t="str">
        <f>IF(AC15="---","",VLOOKUP(AC15,List16783456791024[],2,FALSE))</f>
        <v/>
      </c>
      <c r="CA15" s="161" t="str">
        <f>IF(AD15="---","",VLOOKUP(AD15,List16783456791024[],2,FALSE))</f>
        <v/>
      </c>
      <c r="CB15" s="161" t="str">
        <f>IF(AE15="---","",VLOOKUP(AE15,List16783456791024[],2,FALSE))</f>
        <v/>
      </c>
      <c r="CC15" s="161" t="str">
        <f>IF(AF15="---","",VLOOKUP(AF15,List16783456791024[],2,FALSE))</f>
        <v/>
      </c>
      <c r="CD15" s="161" t="str">
        <f>IF(AG15="---","",VLOOKUP(AG15,List16783456791024[],2,FALSE))</f>
        <v/>
      </c>
      <c r="CE15" s="161" t="str">
        <f>IF(AH15="---","",VLOOKUP(AH15,List16783456791024[],2,FALSE))</f>
        <v/>
      </c>
      <c r="CG15" s="1"/>
      <c r="CI15" s="1"/>
      <c r="CK15" s="1"/>
      <c r="CM15" s="1"/>
    </row>
    <row r="16" spans="2:92" s="8" customFormat="1" ht="13.5" customHeight="1" thickBot="1">
      <c r="B16" s="352"/>
      <c r="C16" s="354"/>
      <c r="D16" s="355"/>
      <c r="E16" s="204" t="s">
        <v>141</v>
      </c>
      <c r="F16" s="204"/>
      <c r="G16" s="206"/>
      <c r="H16" s="25" t="s">
        <v>109</v>
      </c>
      <c r="I16" s="25" t="s">
        <v>109</v>
      </c>
      <c r="J16" s="25" t="s">
        <v>109</v>
      </c>
      <c r="K16" s="25" t="s">
        <v>109</v>
      </c>
      <c r="L16" s="25" t="s">
        <v>109</v>
      </c>
      <c r="M16" s="25" t="s">
        <v>109</v>
      </c>
      <c r="N16" s="25" t="s">
        <v>109</v>
      </c>
      <c r="O16" s="25" t="s">
        <v>109</v>
      </c>
      <c r="P16" s="25" t="s">
        <v>109</v>
      </c>
      <c r="Q16" s="25" t="s">
        <v>109</v>
      </c>
      <c r="R16" s="32" t="s">
        <v>109</v>
      </c>
      <c r="S16" s="1"/>
      <c r="T16" s="1"/>
      <c r="U16" s="1"/>
      <c r="V16" s="1"/>
      <c r="W16" s="1"/>
      <c r="X16" s="1"/>
      <c r="Y16" s="25" t="s">
        <v>109</v>
      </c>
      <c r="Z16" s="25" t="s">
        <v>109</v>
      </c>
      <c r="AA16" s="25" t="s">
        <v>109</v>
      </c>
      <c r="AB16" s="25" t="s">
        <v>109</v>
      </c>
      <c r="AC16" s="32" t="s">
        <v>109</v>
      </c>
      <c r="AD16" s="23" t="s">
        <v>109</v>
      </c>
      <c r="AE16" s="23" t="s">
        <v>109</v>
      </c>
      <c r="AF16" s="23" t="s">
        <v>109</v>
      </c>
      <c r="AG16" s="23" t="s">
        <v>109</v>
      </c>
      <c r="AH16" s="23" t="s">
        <v>109</v>
      </c>
      <c r="AK16" s="27" t="str">
        <f t="shared" si="0"/>
        <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U16" s="1"/>
      <c r="AV16" s="28"/>
      <c r="AW16" s="29" t="s">
        <v>142</v>
      </c>
      <c r="AX16" s="30" t="str">
        <f t="shared" si="1"/>
        <v>---</v>
      </c>
      <c r="AY16" s="50" t="e">
        <f>VALUE(IF(AX16="---","",VLOOKUP(AX16,List16783456791024[],2,FALSE)))</f>
        <v>#VALUE!</v>
      </c>
      <c r="AZ16" s="1" t="str">
        <f t="shared" si="2"/>
        <v>---</v>
      </c>
      <c r="BA16" s="1" t="e">
        <f>VALUE(IF(AZ16="---","",VLOOKUP(AZ16,List16783456791024[],2,FALSE)))</f>
        <v>#VALUE!</v>
      </c>
      <c r="BB16" s="1" t="str">
        <f t="shared" si="3"/>
        <v>---</v>
      </c>
      <c r="BC16" s="1" t="str">
        <f t="shared" si="4"/>
        <v>---</v>
      </c>
      <c r="BD16" s="1"/>
      <c r="BE16" s="1"/>
      <c r="BF16" s="1"/>
      <c r="BG16" s="1"/>
      <c r="BH16" s="1"/>
      <c r="BI16" s="29" t="s">
        <v>142</v>
      </c>
      <c r="BJ16" s="161" t="str">
        <f>IF(H16="---","",VLOOKUP(H16,List16783456791024[],2,FALSE))</f>
        <v/>
      </c>
      <c r="BK16" s="161" t="str">
        <f>IF(I16="---","",VLOOKUP(I16,List16783456791024[],2,FALSE))</f>
        <v/>
      </c>
      <c r="BL16" s="161" t="str">
        <f>IF(J16="---","",VLOOKUP(J16,List16783456791024[],2,FALSE))</f>
        <v/>
      </c>
      <c r="BM16" s="161" t="str">
        <f>IF(K16="---","",VLOOKUP(K16,List16783456791024[],2,FALSE))</f>
        <v/>
      </c>
      <c r="BN16" s="161" t="str">
        <f>IF(L16="---","",VLOOKUP(L16,List16783456791024[],2,FALSE))</f>
        <v/>
      </c>
      <c r="BO16" s="161" t="str">
        <f>IF(M16="---","",VLOOKUP(M16,List16783456791024[],2,FALSE))</f>
        <v/>
      </c>
      <c r="BP16" s="161" t="str">
        <f>IF(N16="---","",VLOOKUP(N16,List16783456791024[],2,FALSE))</f>
        <v/>
      </c>
      <c r="BQ16" s="161" t="str">
        <f>IF(O16="---","",VLOOKUP(O16,List16783456791024[],2,FALSE))</f>
        <v/>
      </c>
      <c r="BR16" s="161" t="str">
        <f>IF(P16="---","",VLOOKUP(P16,List16783456791024[],2,FALSE))</f>
        <v/>
      </c>
      <c r="BS16" s="161" t="str">
        <f>IF(Q16="---","",VLOOKUP(Q16,List16783456791024[],2,FALSE))</f>
        <v/>
      </c>
      <c r="BT16" s="161" t="str">
        <f>IF(R16="---","",VLOOKUP(R16,List16783456791024[],2,FALSE))</f>
        <v/>
      </c>
      <c r="BU16" s="29" t="s">
        <v>142</v>
      </c>
      <c r="BV16" s="161" t="str">
        <f>IF(Y16="---","",VLOOKUP(Y16,List16783456791024[],2,FALSE))</f>
        <v/>
      </c>
      <c r="BW16" s="161" t="str">
        <f>IF(Z16="---","",VLOOKUP(Z16,List16783456791024[],2,FALSE))</f>
        <v/>
      </c>
      <c r="BX16" s="161" t="str">
        <f>IF(AA16="---","",VLOOKUP(AA16,List16783456791024[],2,FALSE))</f>
        <v/>
      </c>
      <c r="BY16" s="161" t="str">
        <f>IF(AB16="---","",VLOOKUP(AB16,List16783456791024[],2,FALSE))</f>
        <v/>
      </c>
      <c r="BZ16" s="161" t="str">
        <f>IF(AC16="---","",VLOOKUP(AC16,List16783456791024[],2,FALSE))</f>
        <v/>
      </c>
      <c r="CA16" s="161" t="str">
        <f>IF(AD16="---","",VLOOKUP(AD16,List16783456791024[],2,FALSE))</f>
        <v/>
      </c>
      <c r="CB16" s="161" t="str">
        <f>IF(AE16="---","",VLOOKUP(AE16,List16783456791024[],2,FALSE))</f>
        <v/>
      </c>
      <c r="CC16" s="161" t="str">
        <f>IF(AF16="---","",VLOOKUP(AF16,List16783456791024[],2,FALSE))</f>
        <v/>
      </c>
      <c r="CD16" s="161" t="str">
        <f>IF(AG16="---","",VLOOKUP(AG16,List16783456791024[],2,FALSE))</f>
        <v/>
      </c>
      <c r="CE16" s="161" t="str">
        <f>IF(AH16="---","",VLOOKUP(AH16,List16783456791024[],2,FALSE))</f>
        <v/>
      </c>
      <c r="CG16" s="1"/>
      <c r="CI16" s="1"/>
      <c r="CK16" s="1"/>
      <c r="CM16" s="1"/>
    </row>
    <row r="17" spans="2:92" s="8" customFormat="1" ht="13.5" customHeight="1" thickBot="1">
      <c r="B17" s="352"/>
      <c r="C17" s="354"/>
      <c r="D17" s="355"/>
      <c r="E17" s="204" t="s">
        <v>143</v>
      </c>
      <c r="F17" s="204"/>
      <c r="G17" s="206"/>
      <c r="H17" s="25" t="s">
        <v>109</v>
      </c>
      <c r="I17" s="25" t="s">
        <v>109</v>
      </c>
      <c r="J17" s="25" t="s">
        <v>109</v>
      </c>
      <c r="K17" s="25" t="s">
        <v>109</v>
      </c>
      <c r="L17" s="25" t="s">
        <v>109</v>
      </c>
      <c r="M17" s="25" t="s">
        <v>109</v>
      </c>
      <c r="N17" s="25" t="s">
        <v>109</v>
      </c>
      <c r="O17" s="25" t="s">
        <v>109</v>
      </c>
      <c r="P17" s="25" t="s">
        <v>109</v>
      </c>
      <c r="Q17" s="25" t="s">
        <v>109</v>
      </c>
      <c r="R17" s="32" t="s">
        <v>109</v>
      </c>
      <c r="S17" s="1"/>
      <c r="T17" s="1"/>
      <c r="U17" s="1"/>
      <c r="V17" s="1"/>
      <c r="W17" s="1"/>
      <c r="X17" s="1"/>
      <c r="Y17" s="25" t="s">
        <v>109</v>
      </c>
      <c r="Z17" s="25" t="s">
        <v>109</v>
      </c>
      <c r="AA17" s="25" t="s">
        <v>109</v>
      </c>
      <c r="AB17" s="25" t="s">
        <v>109</v>
      </c>
      <c r="AC17" s="32" t="s">
        <v>109</v>
      </c>
      <c r="AD17" s="23" t="s">
        <v>109</v>
      </c>
      <c r="AE17" s="23" t="s">
        <v>109</v>
      </c>
      <c r="AF17" s="23" t="s">
        <v>109</v>
      </c>
      <c r="AG17" s="23" t="s">
        <v>109</v>
      </c>
      <c r="AH17" s="23" t="s">
        <v>109</v>
      </c>
      <c r="AK17" s="27" t="str">
        <f t="shared" si="0"/>
        <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144</v>
      </c>
      <c r="AX17" s="30" t="str">
        <f t="shared" si="1"/>
        <v>---</v>
      </c>
      <c r="AY17" s="50" t="e">
        <f>VALUE(IF(AX17="---","",VLOOKUP(AX17,List16783456791024[],2,FALSE)))</f>
        <v>#VALUE!</v>
      </c>
      <c r="AZ17" s="1" t="str">
        <f t="shared" si="2"/>
        <v>---</v>
      </c>
      <c r="BA17" s="1" t="e">
        <f>VALUE(IF(AZ17="---","",VLOOKUP(AZ17,List16783456791024[],2,FALSE)))</f>
        <v>#VALUE!</v>
      </c>
      <c r="BB17" s="1" t="str">
        <f t="shared" si="3"/>
        <v>---</v>
      </c>
      <c r="BC17" s="1" t="str">
        <f t="shared" si="4"/>
        <v>---</v>
      </c>
      <c r="BD17" s="1"/>
      <c r="BE17" s="1"/>
      <c r="BF17" s="1"/>
      <c r="BG17" s="1"/>
      <c r="BH17" s="1"/>
      <c r="BI17" s="29" t="s">
        <v>144</v>
      </c>
      <c r="BJ17" s="161" t="str">
        <f>IF(H17="---","",VLOOKUP(H17,List16783456791024[],2,FALSE))</f>
        <v/>
      </c>
      <c r="BK17" s="161" t="str">
        <f>IF(I17="---","",VLOOKUP(I17,List16783456791024[],2,FALSE))</f>
        <v/>
      </c>
      <c r="BL17" s="161" t="str">
        <f>IF(J17="---","",VLOOKUP(J17,List16783456791024[],2,FALSE))</f>
        <v/>
      </c>
      <c r="BM17" s="161" t="str">
        <f>IF(K17="---","",VLOOKUP(K17,List16783456791024[],2,FALSE))</f>
        <v/>
      </c>
      <c r="BN17" s="161" t="str">
        <f>IF(L17="---","",VLOOKUP(L17,List16783456791024[],2,FALSE))</f>
        <v/>
      </c>
      <c r="BO17" s="161" t="str">
        <f>IF(M17="---","",VLOOKUP(M17,List16783456791024[],2,FALSE))</f>
        <v/>
      </c>
      <c r="BP17" s="161" t="str">
        <f>IF(N17="---","",VLOOKUP(N17,List16783456791024[],2,FALSE))</f>
        <v/>
      </c>
      <c r="BQ17" s="161" t="str">
        <f>IF(O17="---","",VLOOKUP(O17,List16783456791024[],2,FALSE))</f>
        <v/>
      </c>
      <c r="BR17" s="161" t="str">
        <f>IF(P17="---","",VLOOKUP(P17,List16783456791024[],2,FALSE))</f>
        <v/>
      </c>
      <c r="BS17" s="161" t="str">
        <f>IF(Q17="---","",VLOOKUP(Q17,List16783456791024[],2,FALSE))</f>
        <v/>
      </c>
      <c r="BT17" s="161" t="str">
        <f>IF(R17="---","",VLOOKUP(R17,List16783456791024[],2,FALSE))</f>
        <v/>
      </c>
      <c r="BU17" s="29" t="s">
        <v>144</v>
      </c>
      <c r="BV17" s="161" t="str">
        <f>IF(Y17="---","",VLOOKUP(Y17,List16783456791024[],2,FALSE))</f>
        <v/>
      </c>
      <c r="BW17" s="161" t="str">
        <f>IF(Z17="---","",VLOOKUP(Z17,List16783456791024[],2,FALSE))</f>
        <v/>
      </c>
      <c r="BX17" s="161" t="str">
        <f>IF(AA17="---","",VLOOKUP(AA17,List16783456791024[],2,FALSE))</f>
        <v/>
      </c>
      <c r="BY17" s="161" t="str">
        <f>IF(AB17="---","",VLOOKUP(AB17,List16783456791024[],2,FALSE))</f>
        <v/>
      </c>
      <c r="BZ17" s="161" t="str">
        <f>IF(AC17="---","",VLOOKUP(AC17,List16783456791024[],2,FALSE))</f>
        <v/>
      </c>
      <c r="CA17" s="161" t="str">
        <f>IF(AD17="---","",VLOOKUP(AD17,List16783456791024[],2,FALSE))</f>
        <v/>
      </c>
      <c r="CB17" s="161" t="str">
        <f>IF(AE17="---","",VLOOKUP(AE17,List16783456791024[],2,FALSE))</f>
        <v/>
      </c>
      <c r="CC17" s="161" t="str">
        <f>IF(AF17="---","",VLOOKUP(AF17,List16783456791024[],2,FALSE))</f>
        <v/>
      </c>
      <c r="CD17" s="161" t="str">
        <f>IF(AG17="---","",VLOOKUP(AG17,List16783456791024[],2,FALSE))</f>
        <v/>
      </c>
      <c r="CE17" s="161" t="str">
        <f>IF(AH17="---","",VLOOKUP(AH17,List16783456791024[],2,FALSE))</f>
        <v/>
      </c>
      <c r="CG17" s="1"/>
      <c r="CI17" s="1"/>
      <c r="CK17" s="1"/>
      <c r="CM17" s="1"/>
    </row>
    <row r="18" spans="2:92" s="8" customFormat="1" ht="13.5" customHeight="1" thickBot="1">
      <c r="B18" s="352"/>
      <c r="C18" s="354" t="s">
        <v>145</v>
      </c>
      <c r="D18" s="355"/>
      <c r="E18" s="204" t="s">
        <v>146</v>
      </c>
      <c r="F18" s="204"/>
      <c r="G18" s="206"/>
      <c r="H18" s="25" t="s">
        <v>109</v>
      </c>
      <c r="I18" s="25" t="s">
        <v>109</v>
      </c>
      <c r="J18" s="25" t="s">
        <v>109</v>
      </c>
      <c r="K18" s="25" t="s">
        <v>109</v>
      </c>
      <c r="L18" s="25" t="s">
        <v>109</v>
      </c>
      <c r="M18" s="25" t="s">
        <v>109</v>
      </c>
      <c r="N18" s="25" t="s">
        <v>109</v>
      </c>
      <c r="O18" s="25" t="s">
        <v>109</v>
      </c>
      <c r="P18" s="25" t="s">
        <v>109</v>
      </c>
      <c r="Q18" s="25" t="s">
        <v>109</v>
      </c>
      <c r="R18" s="32" t="s">
        <v>109</v>
      </c>
      <c r="S18" s="1"/>
      <c r="T18" s="1"/>
      <c r="U18" s="1"/>
      <c r="V18" s="1"/>
      <c r="W18" s="1"/>
      <c r="X18" s="1"/>
      <c r="Y18" s="25" t="s">
        <v>109</v>
      </c>
      <c r="Z18" s="25" t="s">
        <v>109</v>
      </c>
      <c r="AA18" s="25" t="s">
        <v>109</v>
      </c>
      <c r="AB18" s="25" t="s">
        <v>109</v>
      </c>
      <c r="AC18" s="32" t="s">
        <v>109</v>
      </c>
      <c r="AD18" s="23" t="s">
        <v>109</v>
      </c>
      <c r="AE18" s="23" t="s">
        <v>109</v>
      </c>
      <c r="AF18" s="23" t="s">
        <v>109</v>
      </c>
      <c r="AG18" s="23" t="s">
        <v>109</v>
      </c>
      <c r="AH18" s="23" t="s">
        <v>109</v>
      </c>
      <c r="AK18" s="27" t="str">
        <f t="shared" si="0"/>
        <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147</v>
      </c>
      <c r="AX18" s="30" t="str">
        <f t="shared" si="1"/>
        <v>---</v>
      </c>
      <c r="AY18" s="50" t="e">
        <f>VALUE(IF(AX18="---","",VLOOKUP(AX18,List16783456791024[],2,FALSE)))</f>
        <v>#VALUE!</v>
      </c>
      <c r="AZ18" s="1" t="str">
        <f t="shared" si="2"/>
        <v>---</v>
      </c>
      <c r="BA18" s="1" t="e">
        <f>VALUE(IF(AZ18="---","",VLOOKUP(AZ18,List16783456791024[],2,FALSE)))</f>
        <v>#VALUE!</v>
      </c>
      <c r="BB18" s="1" t="str">
        <f t="shared" si="3"/>
        <v>---</v>
      </c>
      <c r="BC18" s="1" t="str">
        <f t="shared" si="4"/>
        <v>---</v>
      </c>
      <c r="BD18" s="1"/>
      <c r="BE18" s="1"/>
      <c r="BF18" s="1"/>
      <c r="BG18" s="1"/>
      <c r="BH18" s="1"/>
      <c r="BI18" s="29" t="s">
        <v>147</v>
      </c>
      <c r="BJ18" s="161" t="str">
        <f>IF(H18="---","",VLOOKUP(H18,List16783456791024[],2,FALSE))</f>
        <v/>
      </c>
      <c r="BK18" s="161" t="str">
        <f>IF(I18="---","",VLOOKUP(I18,List16783456791024[],2,FALSE))</f>
        <v/>
      </c>
      <c r="BL18" s="161" t="str">
        <f>IF(J18="---","",VLOOKUP(J18,List16783456791024[],2,FALSE))</f>
        <v/>
      </c>
      <c r="BM18" s="161" t="str">
        <f>IF(K18="---","",VLOOKUP(K18,List16783456791024[],2,FALSE))</f>
        <v/>
      </c>
      <c r="BN18" s="161" t="str">
        <f>IF(L18="---","",VLOOKUP(L18,List16783456791024[],2,FALSE))</f>
        <v/>
      </c>
      <c r="BO18" s="161" t="str">
        <f>IF(M18="---","",VLOOKUP(M18,List16783456791024[],2,FALSE))</f>
        <v/>
      </c>
      <c r="BP18" s="161" t="str">
        <f>IF(N18="---","",VLOOKUP(N18,List16783456791024[],2,FALSE))</f>
        <v/>
      </c>
      <c r="BQ18" s="161" t="str">
        <f>IF(O18="---","",VLOOKUP(O18,List16783456791024[],2,FALSE))</f>
        <v/>
      </c>
      <c r="BR18" s="161" t="str">
        <f>IF(P18="---","",VLOOKUP(P18,List16783456791024[],2,FALSE))</f>
        <v/>
      </c>
      <c r="BS18" s="161" t="str">
        <f>IF(Q18="---","",VLOOKUP(Q18,List16783456791024[],2,FALSE))</f>
        <v/>
      </c>
      <c r="BT18" s="161" t="str">
        <f>IF(R18="---","",VLOOKUP(R18,List16783456791024[],2,FALSE))</f>
        <v/>
      </c>
      <c r="BU18" s="29" t="s">
        <v>147</v>
      </c>
      <c r="BV18" s="161" t="str">
        <f>IF(Y18="---","",VLOOKUP(Y18,List16783456791024[],2,FALSE))</f>
        <v/>
      </c>
      <c r="BW18" s="161" t="str">
        <f>IF(Z18="---","",VLOOKUP(Z18,List16783456791024[],2,FALSE))</f>
        <v/>
      </c>
      <c r="BX18" s="161" t="str">
        <f>IF(AA18="---","",VLOOKUP(AA18,List16783456791024[],2,FALSE))</f>
        <v/>
      </c>
      <c r="BY18" s="161" t="str">
        <f>IF(AB18="---","",VLOOKUP(AB18,List16783456791024[],2,FALSE))</f>
        <v/>
      </c>
      <c r="BZ18" s="161" t="str">
        <f>IF(AC18="---","",VLOOKUP(AC18,List16783456791024[],2,FALSE))</f>
        <v/>
      </c>
      <c r="CA18" s="161" t="str">
        <f>IF(AD18="---","",VLOOKUP(AD18,List16783456791024[],2,FALSE))</f>
        <v/>
      </c>
      <c r="CB18" s="161" t="str">
        <f>IF(AE18="---","",VLOOKUP(AE18,List16783456791024[],2,FALSE))</f>
        <v/>
      </c>
      <c r="CC18" s="161" t="str">
        <f>IF(AF18="---","",VLOOKUP(AF18,List16783456791024[],2,FALSE))</f>
        <v/>
      </c>
      <c r="CD18" s="161" t="str">
        <f>IF(AG18="---","",VLOOKUP(AG18,List16783456791024[],2,FALSE))</f>
        <v/>
      </c>
      <c r="CE18" s="161" t="str">
        <f>IF(AH18="---","",VLOOKUP(AH18,List16783456791024[],2,FALSE))</f>
        <v/>
      </c>
      <c r="CG18" s="1"/>
      <c r="CI18" s="1"/>
      <c r="CK18" s="1"/>
      <c r="CM18" s="1"/>
    </row>
    <row r="19" spans="2:92" s="8" customFormat="1" ht="13.5" customHeight="1" thickBot="1">
      <c r="B19" s="352"/>
      <c r="C19" s="354"/>
      <c r="D19" s="355"/>
      <c r="E19" s="204" t="s">
        <v>148</v>
      </c>
      <c r="F19" s="204"/>
      <c r="G19" s="206"/>
      <c r="H19" s="25" t="s">
        <v>109</v>
      </c>
      <c r="I19" s="25" t="s">
        <v>109</v>
      </c>
      <c r="J19" s="25" t="s">
        <v>109</v>
      </c>
      <c r="K19" s="25" t="s">
        <v>109</v>
      </c>
      <c r="L19" s="25" t="s">
        <v>109</v>
      </c>
      <c r="M19" s="25" t="s">
        <v>109</v>
      </c>
      <c r="N19" s="25" t="s">
        <v>109</v>
      </c>
      <c r="O19" s="25" t="s">
        <v>109</v>
      </c>
      <c r="P19" s="25" t="s">
        <v>109</v>
      </c>
      <c r="Q19" s="25" t="s">
        <v>109</v>
      </c>
      <c r="R19" s="32" t="s">
        <v>109</v>
      </c>
      <c r="S19" s="1"/>
      <c r="T19" s="1"/>
      <c r="U19" s="1"/>
      <c r="V19" s="1"/>
      <c r="W19" s="1"/>
      <c r="X19" s="1"/>
      <c r="Y19" s="25" t="s">
        <v>109</v>
      </c>
      <c r="Z19" s="25" t="s">
        <v>109</v>
      </c>
      <c r="AA19" s="25" t="s">
        <v>109</v>
      </c>
      <c r="AB19" s="25" t="s">
        <v>109</v>
      </c>
      <c r="AC19" s="32" t="s">
        <v>109</v>
      </c>
      <c r="AD19" s="23" t="s">
        <v>109</v>
      </c>
      <c r="AE19" s="23" t="s">
        <v>109</v>
      </c>
      <c r="AF19" s="23" t="s">
        <v>109</v>
      </c>
      <c r="AG19" s="23" t="s">
        <v>109</v>
      </c>
      <c r="AH19" s="23" t="s">
        <v>109</v>
      </c>
      <c r="AK19" s="27" t="str">
        <f t="shared" si="0"/>
        <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149</v>
      </c>
      <c r="AX19" s="30" t="str">
        <f t="shared" si="1"/>
        <v>---</v>
      </c>
      <c r="AY19" s="50" t="e">
        <f>VALUE(IF(AX19="---","",VLOOKUP(AX19,List16783456791024[],2,FALSE)))</f>
        <v>#VALUE!</v>
      </c>
      <c r="AZ19" s="1" t="str">
        <f t="shared" si="2"/>
        <v>---</v>
      </c>
      <c r="BA19" s="1" t="e">
        <f>VALUE(IF(AZ19="---","",VLOOKUP(AZ19,List16783456791024[],2,FALSE)))</f>
        <v>#VALUE!</v>
      </c>
      <c r="BB19" s="1" t="str">
        <f t="shared" si="3"/>
        <v>---</v>
      </c>
      <c r="BC19" s="1" t="str">
        <f t="shared" si="4"/>
        <v>---</v>
      </c>
      <c r="BD19" s="1"/>
      <c r="BE19" s="1"/>
      <c r="BF19" s="1"/>
      <c r="BG19" s="1"/>
      <c r="BH19" s="1"/>
      <c r="BI19" s="29" t="s">
        <v>149</v>
      </c>
      <c r="BJ19" s="161" t="str">
        <f>IF(H19="---","",VLOOKUP(H19,List16783456791024[],2,FALSE))</f>
        <v/>
      </c>
      <c r="BK19" s="161" t="str">
        <f>IF(I19="---","",VLOOKUP(I19,List16783456791024[],2,FALSE))</f>
        <v/>
      </c>
      <c r="BL19" s="161" t="str">
        <f>IF(J19="---","",VLOOKUP(J19,List16783456791024[],2,FALSE))</f>
        <v/>
      </c>
      <c r="BM19" s="161" t="str">
        <f>IF(K19="---","",VLOOKUP(K19,List16783456791024[],2,FALSE))</f>
        <v/>
      </c>
      <c r="BN19" s="161" t="str">
        <f>IF(L19="---","",VLOOKUP(L19,List16783456791024[],2,FALSE))</f>
        <v/>
      </c>
      <c r="BO19" s="161" t="str">
        <f>IF(M19="---","",VLOOKUP(M19,List16783456791024[],2,FALSE))</f>
        <v/>
      </c>
      <c r="BP19" s="161" t="str">
        <f>IF(N19="---","",VLOOKUP(N19,List16783456791024[],2,FALSE))</f>
        <v/>
      </c>
      <c r="BQ19" s="161" t="str">
        <f>IF(O19="---","",VLOOKUP(O19,List16783456791024[],2,FALSE))</f>
        <v/>
      </c>
      <c r="BR19" s="161" t="str">
        <f>IF(P19="---","",VLOOKUP(P19,List16783456791024[],2,FALSE))</f>
        <v/>
      </c>
      <c r="BS19" s="161" t="str">
        <f>IF(Q19="---","",VLOOKUP(Q19,List16783456791024[],2,FALSE))</f>
        <v/>
      </c>
      <c r="BT19" s="161" t="str">
        <f>IF(R19="---","",VLOOKUP(R19,List16783456791024[],2,FALSE))</f>
        <v/>
      </c>
      <c r="BU19" s="29" t="s">
        <v>149</v>
      </c>
      <c r="BV19" s="161" t="str">
        <f>IF(Y19="---","",VLOOKUP(Y19,List16783456791024[],2,FALSE))</f>
        <v/>
      </c>
      <c r="BW19" s="161" t="str">
        <f>IF(Z19="---","",VLOOKUP(Z19,List16783456791024[],2,FALSE))</f>
        <v/>
      </c>
      <c r="BX19" s="161" t="str">
        <f>IF(AA19="---","",VLOOKUP(AA19,List16783456791024[],2,FALSE))</f>
        <v/>
      </c>
      <c r="BY19" s="161" t="str">
        <f>IF(AB19="---","",VLOOKUP(AB19,List16783456791024[],2,FALSE))</f>
        <v/>
      </c>
      <c r="BZ19" s="161" t="str">
        <f>IF(AC19="---","",VLOOKUP(AC19,List16783456791024[],2,FALSE))</f>
        <v/>
      </c>
      <c r="CA19" s="161" t="str">
        <f>IF(AD19="---","",VLOOKUP(AD19,List16783456791024[],2,FALSE))</f>
        <v/>
      </c>
      <c r="CB19" s="161" t="str">
        <f>IF(AE19="---","",VLOOKUP(AE19,List16783456791024[],2,FALSE))</f>
        <v/>
      </c>
      <c r="CC19" s="161" t="str">
        <f>IF(AF19="---","",VLOOKUP(AF19,List16783456791024[],2,FALSE))</f>
        <v/>
      </c>
      <c r="CD19" s="161" t="str">
        <f>IF(AG19="---","",VLOOKUP(AG19,List16783456791024[],2,FALSE))</f>
        <v/>
      </c>
      <c r="CE19" s="161" t="str">
        <f>IF(AH19="---","",VLOOKUP(AH19,List16783456791024[],2,FALSE))</f>
        <v/>
      </c>
      <c r="CG19" s="1"/>
      <c r="CI19" s="1"/>
      <c r="CK19" s="1"/>
      <c r="CM19" s="1"/>
    </row>
    <row r="20" spans="2:92" s="8" customFormat="1" ht="13.5" customHeight="1" thickBot="1">
      <c r="B20" s="353"/>
      <c r="C20" s="354"/>
      <c r="D20" s="355"/>
      <c r="E20" s="204" t="s">
        <v>150</v>
      </c>
      <c r="F20" s="204"/>
      <c r="G20" s="206"/>
      <c r="H20" s="25" t="s">
        <v>109</v>
      </c>
      <c r="I20" s="25" t="s">
        <v>109</v>
      </c>
      <c r="J20" s="25" t="s">
        <v>109</v>
      </c>
      <c r="K20" s="25" t="s">
        <v>109</v>
      </c>
      <c r="L20" s="25" t="s">
        <v>109</v>
      </c>
      <c r="M20" s="25" t="s">
        <v>109</v>
      </c>
      <c r="N20" s="25" t="s">
        <v>109</v>
      </c>
      <c r="O20" s="25" t="s">
        <v>109</v>
      </c>
      <c r="P20" s="25" t="s">
        <v>109</v>
      </c>
      <c r="Q20" s="25" t="s">
        <v>109</v>
      </c>
      <c r="R20" s="32" t="s">
        <v>109</v>
      </c>
      <c r="S20" s="1"/>
      <c r="T20" s="1"/>
      <c r="U20" s="1"/>
      <c r="V20" s="1"/>
      <c r="W20" s="1"/>
      <c r="X20" s="1"/>
      <c r="Y20" s="25" t="s">
        <v>109</v>
      </c>
      <c r="Z20" s="25" t="s">
        <v>109</v>
      </c>
      <c r="AA20" s="25" t="s">
        <v>109</v>
      </c>
      <c r="AB20" s="25" t="s">
        <v>109</v>
      </c>
      <c r="AC20" s="32" t="s">
        <v>109</v>
      </c>
      <c r="AD20" s="23" t="s">
        <v>109</v>
      </c>
      <c r="AE20" s="23" t="s">
        <v>109</v>
      </c>
      <c r="AF20" s="23" t="s">
        <v>109</v>
      </c>
      <c r="AG20" s="23" t="s">
        <v>109</v>
      </c>
      <c r="AH20" s="23" t="s">
        <v>109</v>
      </c>
      <c r="AK20" s="27" t="str">
        <f t="shared" si="0"/>
        <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151</v>
      </c>
      <c r="AX20" s="30" t="str">
        <f t="shared" si="1"/>
        <v>---</v>
      </c>
      <c r="AY20" s="50" t="e">
        <f>VALUE(IF(AX20="---","",VLOOKUP(AX20,List16783456791024[],2,FALSE)))</f>
        <v>#VALUE!</v>
      </c>
      <c r="AZ20" s="1" t="str">
        <f t="shared" si="2"/>
        <v>---</v>
      </c>
      <c r="BA20" s="1" t="e">
        <f>VALUE(IF(AZ20="---","",VLOOKUP(AZ20,List16783456791024[],2,FALSE)))</f>
        <v>#VALUE!</v>
      </c>
      <c r="BB20" s="1" t="str">
        <f t="shared" si="3"/>
        <v>---</v>
      </c>
      <c r="BC20" s="1" t="str">
        <f t="shared" si="4"/>
        <v>---</v>
      </c>
      <c r="BD20" s="1"/>
      <c r="BE20" s="1"/>
      <c r="BF20" s="1"/>
      <c r="BG20" s="1"/>
      <c r="BH20" s="1"/>
      <c r="BI20" s="29" t="s">
        <v>151</v>
      </c>
      <c r="BJ20" s="161" t="str">
        <f>IF(H20="---","",VLOOKUP(H20,List16783456791024[],2,FALSE))</f>
        <v/>
      </c>
      <c r="BK20" s="161" t="str">
        <f>IF(I20="---","",VLOOKUP(I20,List16783456791024[],2,FALSE))</f>
        <v/>
      </c>
      <c r="BL20" s="161" t="str">
        <f>IF(J20="---","",VLOOKUP(J20,List16783456791024[],2,FALSE))</f>
        <v/>
      </c>
      <c r="BM20" s="161" t="str">
        <f>IF(K20="---","",VLOOKUP(K20,List16783456791024[],2,FALSE))</f>
        <v/>
      </c>
      <c r="BN20" s="161" t="str">
        <f>IF(L20="---","",VLOOKUP(L20,List16783456791024[],2,FALSE))</f>
        <v/>
      </c>
      <c r="BO20" s="161" t="str">
        <f>IF(M20="---","",VLOOKUP(M20,List16783456791024[],2,FALSE))</f>
        <v/>
      </c>
      <c r="BP20" s="161" t="str">
        <f>IF(N20="---","",VLOOKUP(N20,List16783456791024[],2,FALSE))</f>
        <v/>
      </c>
      <c r="BQ20" s="161" t="str">
        <f>IF(O20="---","",VLOOKUP(O20,List16783456791024[],2,FALSE))</f>
        <v/>
      </c>
      <c r="BR20" s="161" t="str">
        <f>IF(P20="---","",VLOOKUP(P20,List16783456791024[],2,FALSE))</f>
        <v/>
      </c>
      <c r="BS20" s="161" t="str">
        <f>IF(Q20="---","",VLOOKUP(Q20,List16783456791024[],2,FALSE))</f>
        <v/>
      </c>
      <c r="BT20" s="161" t="str">
        <f>IF(R20="---","",VLOOKUP(R20,List16783456791024[],2,FALSE))</f>
        <v/>
      </c>
      <c r="BU20" s="29" t="s">
        <v>151</v>
      </c>
      <c r="BV20" s="161" t="str">
        <f>IF(Y20="---","",VLOOKUP(Y20,List16783456791024[],2,FALSE))</f>
        <v/>
      </c>
      <c r="BW20" s="161" t="str">
        <f>IF(Z20="---","",VLOOKUP(Z20,List16783456791024[],2,FALSE))</f>
        <v/>
      </c>
      <c r="BX20" s="161" t="str">
        <f>IF(AA20="---","",VLOOKUP(AA20,List16783456791024[],2,FALSE))</f>
        <v/>
      </c>
      <c r="BY20" s="161" t="str">
        <f>IF(AB20="---","",VLOOKUP(AB20,List16783456791024[],2,FALSE))</f>
        <v/>
      </c>
      <c r="BZ20" s="161" t="str">
        <f>IF(AC20="---","",VLOOKUP(AC20,List16783456791024[],2,FALSE))</f>
        <v/>
      </c>
      <c r="CA20" s="161" t="str">
        <f>IF(AD20="---","",VLOOKUP(AD20,List16783456791024[],2,FALSE))</f>
        <v/>
      </c>
      <c r="CB20" s="161" t="str">
        <f>IF(AE20="---","",VLOOKUP(AE20,List16783456791024[],2,FALSE))</f>
        <v/>
      </c>
      <c r="CC20" s="161" t="str">
        <f>IF(AF20="---","",VLOOKUP(AF20,List16783456791024[],2,FALSE))</f>
        <v/>
      </c>
      <c r="CD20" s="161" t="str">
        <f>IF(AG20="---","",VLOOKUP(AG20,List16783456791024[],2,FALSE))</f>
        <v/>
      </c>
      <c r="CE20" s="161" t="str">
        <f>IF(AH20="---","",VLOOKUP(AH20,List16783456791024[],2,FALSE))</f>
        <v/>
      </c>
      <c r="CG20" s="1"/>
      <c r="CI20" s="1"/>
      <c r="CK20" s="1"/>
      <c r="CM20" s="1"/>
    </row>
    <row r="21" spans="2:92" s="8" customFormat="1" ht="13.5" customHeight="1" thickBot="1">
      <c r="B21" s="351">
        <v>3</v>
      </c>
      <c r="C21" s="356" t="s">
        <v>152</v>
      </c>
      <c r="D21" s="357"/>
      <c r="E21" s="204" t="s">
        <v>153</v>
      </c>
      <c r="F21" s="204"/>
      <c r="G21" s="206"/>
      <c r="H21" s="25" t="s">
        <v>109</v>
      </c>
      <c r="I21" s="25" t="s">
        <v>109</v>
      </c>
      <c r="J21" s="25" t="s">
        <v>109</v>
      </c>
      <c r="K21" s="25" t="s">
        <v>109</v>
      </c>
      <c r="L21" s="25" t="s">
        <v>109</v>
      </c>
      <c r="M21" s="25" t="s">
        <v>109</v>
      </c>
      <c r="N21" s="25" t="s">
        <v>109</v>
      </c>
      <c r="O21" s="25" t="s">
        <v>109</v>
      </c>
      <c r="P21" s="25" t="s">
        <v>109</v>
      </c>
      <c r="Q21" s="25" t="s">
        <v>109</v>
      </c>
      <c r="R21" s="32" t="s">
        <v>109</v>
      </c>
      <c r="S21" s="1"/>
      <c r="T21" s="1"/>
      <c r="U21" s="1"/>
      <c r="V21" s="1"/>
      <c r="W21" s="1"/>
      <c r="X21" s="1"/>
      <c r="Y21" s="25" t="s">
        <v>109</v>
      </c>
      <c r="Z21" s="25" t="s">
        <v>109</v>
      </c>
      <c r="AA21" s="25" t="s">
        <v>109</v>
      </c>
      <c r="AB21" s="25" t="s">
        <v>109</v>
      </c>
      <c r="AC21" s="32" t="s">
        <v>109</v>
      </c>
      <c r="AD21" s="23" t="s">
        <v>109</v>
      </c>
      <c r="AE21" s="23" t="s">
        <v>109</v>
      </c>
      <c r="AF21" s="23" t="s">
        <v>109</v>
      </c>
      <c r="AG21" s="23" t="s">
        <v>109</v>
      </c>
      <c r="AH21" s="23" t="s">
        <v>109</v>
      </c>
      <c r="AK21" s="27" t="str">
        <f t="shared" si="0"/>
        <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154</v>
      </c>
      <c r="AX21" s="30" t="str">
        <f t="shared" si="1"/>
        <v>---</v>
      </c>
      <c r="AY21" s="50" t="e">
        <f>VALUE(IF(AX21="---","",VLOOKUP(AX21,List16783456791024[],2,FALSE)))</f>
        <v>#VALUE!</v>
      </c>
      <c r="AZ21" s="1" t="str">
        <f t="shared" si="2"/>
        <v>---</v>
      </c>
      <c r="BA21" s="1" t="e">
        <f>VALUE(IF(AZ21="---","",VLOOKUP(AZ21,List16783456791024[],2,FALSE)))</f>
        <v>#VALUE!</v>
      </c>
      <c r="BB21" s="1" t="str">
        <f t="shared" si="3"/>
        <v>---</v>
      </c>
      <c r="BC21" s="1" t="str">
        <f t="shared" si="4"/>
        <v>---</v>
      </c>
      <c r="BD21" s="1"/>
      <c r="BE21" s="1"/>
      <c r="BF21" s="1"/>
      <c r="BG21" s="1"/>
      <c r="BH21" s="1"/>
      <c r="BI21" s="29" t="s">
        <v>154</v>
      </c>
      <c r="BJ21" s="161" t="str">
        <f>IF(H21="---","",VLOOKUP(H21,List16783456791024[],2,FALSE))</f>
        <v/>
      </c>
      <c r="BK21" s="161" t="str">
        <f>IF(I21="---","",VLOOKUP(I21,List16783456791024[],2,FALSE))</f>
        <v/>
      </c>
      <c r="BL21" s="161" t="str">
        <f>IF(J21="---","",VLOOKUP(J21,List16783456791024[],2,FALSE))</f>
        <v/>
      </c>
      <c r="BM21" s="161" t="str">
        <f>IF(K21="---","",VLOOKUP(K21,List16783456791024[],2,FALSE))</f>
        <v/>
      </c>
      <c r="BN21" s="161" t="str">
        <f>IF(L21="---","",VLOOKUP(L21,List16783456791024[],2,FALSE))</f>
        <v/>
      </c>
      <c r="BO21" s="161" t="str">
        <f>IF(M21="---","",VLOOKUP(M21,List16783456791024[],2,FALSE))</f>
        <v/>
      </c>
      <c r="BP21" s="161" t="str">
        <f>IF(N21="---","",VLOOKUP(N21,List16783456791024[],2,FALSE))</f>
        <v/>
      </c>
      <c r="BQ21" s="161" t="str">
        <f>IF(O21="---","",VLOOKUP(O21,List16783456791024[],2,FALSE))</f>
        <v/>
      </c>
      <c r="BR21" s="161" t="str">
        <f>IF(P21="---","",VLOOKUP(P21,List16783456791024[],2,FALSE))</f>
        <v/>
      </c>
      <c r="BS21" s="161" t="str">
        <f>IF(Q21="---","",VLOOKUP(Q21,List16783456791024[],2,FALSE))</f>
        <v/>
      </c>
      <c r="BT21" s="161" t="str">
        <f>IF(R21="---","",VLOOKUP(R21,List16783456791024[],2,FALSE))</f>
        <v/>
      </c>
      <c r="BU21" s="29" t="s">
        <v>154</v>
      </c>
      <c r="BV21" s="161" t="str">
        <f>IF(Y21="---","",VLOOKUP(Y21,List16783456791024[],2,FALSE))</f>
        <v/>
      </c>
      <c r="BW21" s="161" t="str">
        <f>IF(Z21="---","",VLOOKUP(Z21,List16783456791024[],2,FALSE))</f>
        <v/>
      </c>
      <c r="BX21" s="161" t="str">
        <f>IF(AA21="---","",VLOOKUP(AA21,List16783456791024[],2,FALSE))</f>
        <v/>
      </c>
      <c r="BY21" s="161" t="str">
        <f>IF(AB21="---","",VLOOKUP(AB21,List16783456791024[],2,FALSE))</f>
        <v/>
      </c>
      <c r="BZ21" s="161" t="str">
        <f>IF(AC21="---","",VLOOKUP(AC21,List16783456791024[],2,FALSE))</f>
        <v/>
      </c>
      <c r="CA21" s="161" t="str">
        <f>IF(AD21="---","",VLOOKUP(AD21,List16783456791024[],2,FALSE))</f>
        <v/>
      </c>
      <c r="CB21" s="161" t="str">
        <f>IF(AE21="---","",VLOOKUP(AE21,List16783456791024[],2,FALSE))</f>
        <v/>
      </c>
      <c r="CC21" s="161" t="str">
        <f>IF(AF21="---","",VLOOKUP(AF21,List16783456791024[],2,FALSE))</f>
        <v/>
      </c>
      <c r="CD21" s="161" t="str">
        <f>IF(AG21="---","",VLOOKUP(AG21,List16783456791024[],2,FALSE))</f>
        <v/>
      </c>
      <c r="CE21" s="161" t="str">
        <f>IF(AH21="---","",VLOOKUP(AH21,List16783456791024[],2,FALSE))</f>
        <v/>
      </c>
      <c r="CG21" s="1"/>
      <c r="CI21" s="1"/>
      <c r="CK21" s="1"/>
      <c r="CM21" s="1"/>
    </row>
    <row r="22" spans="2:92" s="8" customFormat="1" ht="14.45" thickBot="1">
      <c r="B22" s="352"/>
      <c r="C22" s="356"/>
      <c r="D22" s="357"/>
      <c r="E22" s="204" t="s">
        <v>155</v>
      </c>
      <c r="F22" s="204"/>
      <c r="G22" s="206"/>
      <c r="H22" s="25" t="s">
        <v>109</v>
      </c>
      <c r="I22" s="25" t="s">
        <v>109</v>
      </c>
      <c r="J22" s="25" t="s">
        <v>109</v>
      </c>
      <c r="K22" s="25" t="s">
        <v>109</v>
      </c>
      <c r="L22" s="25" t="s">
        <v>109</v>
      </c>
      <c r="M22" s="25" t="s">
        <v>109</v>
      </c>
      <c r="N22" s="25" t="s">
        <v>109</v>
      </c>
      <c r="O22" s="25" t="s">
        <v>109</v>
      </c>
      <c r="P22" s="25" t="s">
        <v>109</v>
      </c>
      <c r="Q22" s="25" t="s">
        <v>109</v>
      </c>
      <c r="R22" s="32" t="s">
        <v>109</v>
      </c>
      <c r="S22" s="1"/>
      <c r="T22" s="1"/>
      <c r="U22" s="1"/>
      <c r="V22" s="1"/>
      <c r="W22" s="1"/>
      <c r="X22" s="1"/>
      <c r="Y22" s="25" t="s">
        <v>109</v>
      </c>
      <c r="Z22" s="25" t="s">
        <v>109</v>
      </c>
      <c r="AA22" s="25" t="s">
        <v>109</v>
      </c>
      <c r="AB22" s="25" t="s">
        <v>109</v>
      </c>
      <c r="AC22" s="32" t="s">
        <v>109</v>
      </c>
      <c r="AD22" s="23" t="s">
        <v>109</v>
      </c>
      <c r="AE22" s="23" t="s">
        <v>109</v>
      </c>
      <c r="AF22" s="23" t="s">
        <v>109</v>
      </c>
      <c r="AG22" s="23" t="s">
        <v>109</v>
      </c>
      <c r="AH22" s="23" t="s">
        <v>109</v>
      </c>
      <c r="AK22" s="27" t="str">
        <f t="shared" si="0"/>
        <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156</v>
      </c>
      <c r="AX22" s="30" t="str">
        <f t="shared" si="1"/>
        <v>---</v>
      </c>
      <c r="AY22" s="50" t="e">
        <f>VALUE(IF(AX22="---","",VLOOKUP(AX22,List16783456791024[],2,FALSE)))</f>
        <v>#VALUE!</v>
      </c>
      <c r="AZ22" s="1" t="str">
        <f t="shared" si="2"/>
        <v>---</v>
      </c>
      <c r="BA22" s="1" t="e">
        <f>VALUE(IF(AZ22="---","",VLOOKUP(AZ22,List16783456791024[],2,FALSE)))</f>
        <v>#VALUE!</v>
      </c>
      <c r="BB22" s="1" t="str">
        <f t="shared" si="3"/>
        <v>---</v>
      </c>
      <c r="BC22" s="1" t="str">
        <f t="shared" si="4"/>
        <v>---</v>
      </c>
      <c r="BD22" s="1"/>
      <c r="BE22" s="1"/>
      <c r="BF22" s="1"/>
      <c r="BG22" s="1"/>
      <c r="BH22" s="1"/>
      <c r="BI22" s="29" t="s">
        <v>156</v>
      </c>
      <c r="BJ22" s="161" t="str">
        <f>IF(H22="---","",VLOOKUP(H22,List16783456791024[],2,FALSE))</f>
        <v/>
      </c>
      <c r="BK22" s="161" t="str">
        <f>IF(I22="---","",VLOOKUP(I22,List16783456791024[],2,FALSE))</f>
        <v/>
      </c>
      <c r="BL22" s="161" t="str">
        <f>IF(J22="---","",VLOOKUP(J22,List16783456791024[],2,FALSE))</f>
        <v/>
      </c>
      <c r="BM22" s="161" t="str">
        <f>IF(K22="---","",VLOOKUP(K22,List16783456791024[],2,FALSE))</f>
        <v/>
      </c>
      <c r="BN22" s="161" t="str">
        <f>IF(L22="---","",VLOOKUP(L22,List16783456791024[],2,FALSE))</f>
        <v/>
      </c>
      <c r="BO22" s="161" t="str">
        <f>IF(M22="---","",VLOOKUP(M22,List16783456791024[],2,FALSE))</f>
        <v/>
      </c>
      <c r="BP22" s="161" t="str">
        <f>IF(N22="---","",VLOOKUP(N22,List16783456791024[],2,FALSE))</f>
        <v/>
      </c>
      <c r="BQ22" s="161" t="str">
        <f>IF(O22="---","",VLOOKUP(O22,List16783456791024[],2,FALSE))</f>
        <v/>
      </c>
      <c r="BR22" s="161" t="str">
        <f>IF(P22="---","",VLOOKUP(P22,List16783456791024[],2,FALSE))</f>
        <v/>
      </c>
      <c r="BS22" s="161" t="str">
        <f>IF(Q22="---","",VLOOKUP(Q22,List16783456791024[],2,FALSE))</f>
        <v/>
      </c>
      <c r="BT22" s="161" t="str">
        <f>IF(R22="---","",VLOOKUP(R22,List16783456791024[],2,FALSE))</f>
        <v/>
      </c>
      <c r="BU22" s="29" t="s">
        <v>156</v>
      </c>
      <c r="BV22" s="161" t="str">
        <f>IF(Y22="---","",VLOOKUP(Y22,List16783456791024[],2,FALSE))</f>
        <v/>
      </c>
      <c r="BW22" s="161" t="str">
        <f>IF(Z22="---","",VLOOKUP(Z22,List16783456791024[],2,FALSE))</f>
        <v/>
      </c>
      <c r="BX22" s="161" t="str">
        <f>IF(AA22="---","",VLOOKUP(AA22,List16783456791024[],2,FALSE))</f>
        <v/>
      </c>
      <c r="BY22" s="161" t="str">
        <f>IF(AB22="---","",VLOOKUP(AB22,List16783456791024[],2,FALSE))</f>
        <v/>
      </c>
      <c r="BZ22" s="161" t="str">
        <f>IF(AC22="---","",VLOOKUP(AC22,List16783456791024[],2,FALSE))</f>
        <v/>
      </c>
      <c r="CA22" s="161" t="str">
        <f>IF(AD22="---","",VLOOKUP(AD22,List16783456791024[],2,FALSE))</f>
        <v/>
      </c>
      <c r="CB22" s="161" t="str">
        <f>IF(AE22="---","",VLOOKUP(AE22,List16783456791024[],2,FALSE))</f>
        <v/>
      </c>
      <c r="CC22" s="161" t="str">
        <f>IF(AF22="---","",VLOOKUP(AF22,List16783456791024[],2,FALSE))</f>
        <v/>
      </c>
      <c r="CD22" s="161" t="str">
        <f>IF(AG22="---","",VLOOKUP(AG22,List16783456791024[],2,FALSE))</f>
        <v/>
      </c>
      <c r="CE22" s="161" t="str">
        <f>IF(AH22="---","",VLOOKUP(AH22,List16783456791024[],2,FALSE))</f>
        <v/>
      </c>
      <c r="CG22" s="1"/>
      <c r="CI22" s="1"/>
      <c r="CK22" s="1"/>
      <c r="CM22" s="1"/>
    </row>
    <row r="23" spans="2:92" s="8" customFormat="1" ht="13.5" customHeight="1" thickBot="1">
      <c r="B23" s="352"/>
      <c r="C23" s="356"/>
      <c r="D23" s="357"/>
      <c r="E23" s="204" t="s">
        <v>157</v>
      </c>
      <c r="F23" s="204"/>
      <c r="G23" s="206"/>
      <c r="H23" s="25" t="s">
        <v>109</v>
      </c>
      <c r="I23" s="25" t="s">
        <v>109</v>
      </c>
      <c r="J23" s="25" t="s">
        <v>109</v>
      </c>
      <c r="K23" s="25" t="s">
        <v>109</v>
      </c>
      <c r="L23" s="25" t="s">
        <v>109</v>
      </c>
      <c r="M23" s="25" t="s">
        <v>109</v>
      </c>
      <c r="N23" s="25" t="s">
        <v>109</v>
      </c>
      <c r="O23" s="25" t="s">
        <v>109</v>
      </c>
      <c r="P23" s="25" t="s">
        <v>109</v>
      </c>
      <c r="Q23" s="25" t="s">
        <v>109</v>
      </c>
      <c r="R23" s="32" t="s">
        <v>109</v>
      </c>
      <c r="S23" s="1"/>
      <c r="T23" s="1"/>
      <c r="U23" s="1"/>
      <c r="V23" s="1"/>
      <c r="W23" s="1"/>
      <c r="X23" s="1"/>
      <c r="Y23" s="25" t="s">
        <v>109</v>
      </c>
      <c r="Z23" s="25" t="s">
        <v>109</v>
      </c>
      <c r="AA23" s="25" t="s">
        <v>109</v>
      </c>
      <c r="AB23" s="25" t="s">
        <v>109</v>
      </c>
      <c r="AC23" s="32" t="s">
        <v>109</v>
      </c>
      <c r="AD23" s="23" t="s">
        <v>109</v>
      </c>
      <c r="AE23" s="23" t="s">
        <v>109</v>
      </c>
      <c r="AF23" s="23" t="s">
        <v>109</v>
      </c>
      <c r="AG23" s="23" t="s">
        <v>109</v>
      </c>
      <c r="AH23" s="23" t="s">
        <v>109</v>
      </c>
      <c r="AK23" s="27" t="str">
        <f t="shared" si="0"/>
        <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158</v>
      </c>
      <c r="AX23" s="30" t="str">
        <f t="shared" si="1"/>
        <v>---</v>
      </c>
      <c r="AY23" s="50" t="e">
        <f>VALUE(IF(AX23="---","",VLOOKUP(AX23,List16783456791024[],2,FALSE)))</f>
        <v>#VALUE!</v>
      </c>
      <c r="AZ23" s="1" t="str">
        <f t="shared" si="2"/>
        <v>---</v>
      </c>
      <c r="BA23" s="1" t="e">
        <f>VALUE(IF(AZ23="---","",VLOOKUP(AZ23,List16783456791024[],2,FALSE)))</f>
        <v>#VALUE!</v>
      </c>
      <c r="BB23" s="1" t="str">
        <f t="shared" si="3"/>
        <v>---</v>
      </c>
      <c r="BC23" s="1" t="str">
        <f t="shared" si="4"/>
        <v>---</v>
      </c>
      <c r="BD23" s="1"/>
      <c r="BE23" s="1"/>
      <c r="BF23" s="1"/>
      <c r="BG23" s="1"/>
      <c r="BH23" s="1"/>
      <c r="BI23" s="29" t="s">
        <v>158</v>
      </c>
      <c r="BJ23" s="161" t="str">
        <f>IF(H23="---","",VLOOKUP(H23,List16783456791024[],2,FALSE))</f>
        <v/>
      </c>
      <c r="BK23" s="161" t="str">
        <f>IF(I23="---","",VLOOKUP(I23,List16783456791024[],2,FALSE))</f>
        <v/>
      </c>
      <c r="BL23" s="161" t="str">
        <f>IF(J23="---","",VLOOKUP(J23,List16783456791024[],2,FALSE))</f>
        <v/>
      </c>
      <c r="BM23" s="161" t="str">
        <f>IF(K23="---","",VLOOKUP(K23,List16783456791024[],2,FALSE))</f>
        <v/>
      </c>
      <c r="BN23" s="161" t="str">
        <f>IF(L23="---","",VLOOKUP(L23,List16783456791024[],2,FALSE))</f>
        <v/>
      </c>
      <c r="BO23" s="161" t="str">
        <f>IF(M23="---","",VLOOKUP(M23,List16783456791024[],2,FALSE))</f>
        <v/>
      </c>
      <c r="BP23" s="161" t="str">
        <f>IF(N23="---","",VLOOKUP(N23,List16783456791024[],2,FALSE))</f>
        <v/>
      </c>
      <c r="BQ23" s="161" t="str">
        <f>IF(O23="---","",VLOOKUP(O23,List16783456791024[],2,FALSE))</f>
        <v/>
      </c>
      <c r="BR23" s="161" t="str">
        <f>IF(P23="---","",VLOOKUP(P23,List16783456791024[],2,FALSE))</f>
        <v/>
      </c>
      <c r="BS23" s="161" t="str">
        <f>IF(Q23="---","",VLOOKUP(Q23,List16783456791024[],2,FALSE))</f>
        <v/>
      </c>
      <c r="BT23" s="161" t="str">
        <f>IF(R23="---","",VLOOKUP(R23,List16783456791024[],2,FALSE))</f>
        <v/>
      </c>
      <c r="BU23" s="29" t="s">
        <v>158</v>
      </c>
      <c r="BV23" s="161" t="str">
        <f>IF(Y23="---","",VLOOKUP(Y23,List16783456791024[],2,FALSE))</f>
        <v/>
      </c>
      <c r="BW23" s="161" t="str">
        <f>IF(Z23="---","",VLOOKUP(Z23,List16783456791024[],2,FALSE))</f>
        <v/>
      </c>
      <c r="BX23" s="161" t="str">
        <f>IF(AA23="---","",VLOOKUP(AA23,List16783456791024[],2,FALSE))</f>
        <v/>
      </c>
      <c r="BY23" s="161" t="str">
        <f>IF(AB23="---","",VLOOKUP(AB23,List16783456791024[],2,FALSE))</f>
        <v/>
      </c>
      <c r="BZ23" s="161" t="str">
        <f>IF(AC23="---","",VLOOKUP(AC23,List16783456791024[],2,FALSE))</f>
        <v/>
      </c>
      <c r="CA23" s="161" t="str">
        <f>IF(AD23="---","",VLOOKUP(AD23,List16783456791024[],2,FALSE))</f>
        <v/>
      </c>
      <c r="CB23" s="161" t="str">
        <f>IF(AE23="---","",VLOOKUP(AE23,List16783456791024[],2,FALSE))</f>
        <v/>
      </c>
      <c r="CC23" s="161" t="str">
        <f>IF(AF23="---","",VLOOKUP(AF23,List16783456791024[],2,FALSE))</f>
        <v/>
      </c>
      <c r="CD23" s="161" t="str">
        <f>IF(AG23="---","",VLOOKUP(AG23,List16783456791024[],2,FALSE))</f>
        <v/>
      </c>
      <c r="CE23" s="161" t="str">
        <f>IF(AH23="---","",VLOOKUP(AH23,List16783456791024[],2,FALSE))</f>
        <v/>
      </c>
      <c r="CG23" s="1"/>
      <c r="CI23" s="1"/>
      <c r="CK23" s="1"/>
      <c r="CM23" s="1"/>
    </row>
    <row r="24" spans="2:92" s="8" customFormat="1" ht="13.9" customHeight="1" thickBot="1">
      <c r="B24" s="352"/>
      <c r="C24" s="356" t="s">
        <v>159</v>
      </c>
      <c r="D24" s="357"/>
      <c r="E24" s="204" t="s">
        <v>160</v>
      </c>
      <c r="F24" s="204"/>
      <c r="G24" s="206"/>
      <c r="H24" s="25" t="s">
        <v>109</v>
      </c>
      <c r="I24" s="25" t="s">
        <v>109</v>
      </c>
      <c r="J24" s="25" t="s">
        <v>109</v>
      </c>
      <c r="K24" s="25" t="s">
        <v>109</v>
      </c>
      <c r="L24" s="25" t="s">
        <v>109</v>
      </c>
      <c r="M24" s="25" t="s">
        <v>109</v>
      </c>
      <c r="N24" s="25" t="s">
        <v>109</v>
      </c>
      <c r="O24" s="25" t="s">
        <v>109</v>
      </c>
      <c r="P24" s="25" t="s">
        <v>109</v>
      </c>
      <c r="Q24" s="25" t="s">
        <v>109</v>
      </c>
      <c r="R24" s="32" t="s">
        <v>109</v>
      </c>
      <c r="S24" s="1"/>
      <c r="T24" s="1"/>
      <c r="U24" s="1"/>
      <c r="V24" s="1"/>
      <c r="W24" s="1"/>
      <c r="X24" s="1"/>
      <c r="Y24" s="25" t="s">
        <v>109</v>
      </c>
      <c r="Z24" s="25" t="s">
        <v>109</v>
      </c>
      <c r="AA24" s="25" t="s">
        <v>109</v>
      </c>
      <c r="AB24" s="25" t="s">
        <v>109</v>
      </c>
      <c r="AC24" s="32" t="s">
        <v>109</v>
      </c>
      <c r="AD24" s="23" t="s">
        <v>109</v>
      </c>
      <c r="AE24" s="23" t="s">
        <v>109</v>
      </c>
      <c r="AF24" s="23" t="s">
        <v>109</v>
      </c>
      <c r="AG24" s="23" t="s">
        <v>109</v>
      </c>
      <c r="AH24" s="23" t="s">
        <v>109</v>
      </c>
      <c r="AK24" s="27" t="str">
        <f t="shared" si="0"/>
        <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161</v>
      </c>
      <c r="AX24" s="30" t="str">
        <f t="shared" si="1"/>
        <v>---</v>
      </c>
      <c r="AY24" s="50" t="e">
        <f>VALUE(IF(AX24="---","",VLOOKUP(AX24,List16783456791024[],2,FALSE)))</f>
        <v>#VALUE!</v>
      </c>
      <c r="AZ24" s="1" t="str">
        <f t="shared" si="2"/>
        <v>---</v>
      </c>
      <c r="BA24" s="1" t="e">
        <f>VALUE(IF(AZ24="---","",VLOOKUP(AZ24,List16783456791024[],2,FALSE)))</f>
        <v>#VALUE!</v>
      </c>
      <c r="BB24" s="1" t="str">
        <f t="shared" si="3"/>
        <v>---</v>
      </c>
      <c r="BC24" s="1" t="str">
        <f t="shared" si="4"/>
        <v>---</v>
      </c>
      <c r="BD24" s="1"/>
      <c r="BE24" s="1"/>
      <c r="BF24" s="1"/>
      <c r="BG24" s="1"/>
      <c r="BH24" s="1"/>
      <c r="BI24" s="29" t="s">
        <v>161</v>
      </c>
      <c r="BJ24" s="161" t="str">
        <f>IF(H24="---","",VLOOKUP(H24,List16783456791024[],2,FALSE))</f>
        <v/>
      </c>
      <c r="BK24" s="161" t="str">
        <f>IF(I24="---","",VLOOKUP(I24,List16783456791024[],2,FALSE))</f>
        <v/>
      </c>
      <c r="BL24" s="161" t="str">
        <f>IF(J24="---","",VLOOKUP(J24,List16783456791024[],2,FALSE))</f>
        <v/>
      </c>
      <c r="BM24" s="161" t="str">
        <f>IF(K24="---","",VLOOKUP(K24,List16783456791024[],2,FALSE))</f>
        <v/>
      </c>
      <c r="BN24" s="161" t="str">
        <f>IF(L24="---","",VLOOKUP(L24,List16783456791024[],2,FALSE))</f>
        <v/>
      </c>
      <c r="BO24" s="161" t="str">
        <f>IF(M24="---","",VLOOKUP(M24,List16783456791024[],2,FALSE))</f>
        <v/>
      </c>
      <c r="BP24" s="161" t="str">
        <f>IF(N24="---","",VLOOKUP(N24,List16783456791024[],2,FALSE))</f>
        <v/>
      </c>
      <c r="BQ24" s="161" t="str">
        <f>IF(O24="---","",VLOOKUP(O24,List16783456791024[],2,FALSE))</f>
        <v/>
      </c>
      <c r="BR24" s="161" t="str">
        <f>IF(P24="---","",VLOOKUP(P24,List16783456791024[],2,FALSE))</f>
        <v/>
      </c>
      <c r="BS24" s="161" t="str">
        <f>IF(Q24="---","",VLOOKUP(Q24,List16783456791024[],2,FALSE))</f>
        <v/>
      </c>
      <c r="BT24" s="161" t="str">
        <f>IF(R24="---","",VLOOKUP(R24,List16783456791024[],2,FALSE))</f>
        <v/>
      </c>
      <c r="BU24" s="29" t="s">
        <v>161</v>
      </c>
      <c r="BV24" s="161" t="str">
        <f>IF(Y24="---","",VLOOKUP(Y24,List16783456791024[],2,FALSE))</f>
        <v/>
      </c>
      <c r="BW24" s="161" t="str">
        <f>IF(Z24="---","",VLOOKUP(Z24,List16783456791024[],2,FALSE))</f>
        <v/>
      </c>
      <c r="BX24" s="161" t="str">
        <f>IF(AA24="---","",VLOOKUP(AA24,List16783456791024[],2,FALSE))</f>
        <v/>
      </c>
      <c r="BY24" s="161" t="str">
        <f>IF(AB24="---","",VLOOKUP(AB24,List16783456791024[],2,FALSE))</f>
        <v/>
      </c>
      <c r="BZ24" s="161" t="str">
        <f>IF(AC24="---","",VLOOKUP(AC24,List16783456791024[],2,FALSE))</f>
        <v/>
      </c>
      <c r="CA24" s="161" t="str">
        <f>IF(AD24="---","",VLOOKUP(AD24,List16783456791024[],2,FALSE))</f>
        <v/>
      </c>
      <c r="CB24" s="161" t="str">
        <f>IF(AE24="---","",VLOOKUP(AE24,List16783456791024[],2,FALSE))</f>
        <v/>
      </c>
      <c r="CC24" s="161" t="str">
        <f>IF(AF24="---","",VLOOKUP(AF24,List16783456791024[],2,FALSE))</f>
        <v/>
      </c>
      <c r="CD24" s="161" t="str">
        <f>IF(AG24="---","",VLOOKUP(AG24,List16783456791024[],2,FALSE))</f>
        <v/>
      </c>
      <c r="CE24" s="161" t="str">
        <f>IF(AH24="---","",VLOOKUP(AH24,List16783456791024[],2,FALSE))</f>
        <v/>
      </c>
      <c r="CG24" s="1"/>
      <c r="CI24" s="1"/>
      <c r="CK24" s="1"/>
      <c r="CM24" s="1"/>
    </row>
    <row r="25" spans="2:92" s="8" customFormat="1" ht="13.5" customHeight="1" thickBot="1">
      <c r="B25" s="352"/>
      <c r="C25" s="356"/>
      <c r="D25" s="357"/>
      <c r="E25" s="204" t="s">
        <v>162</v>
      </c>
      <c r="F25" s="204"/>
      <c r="G25" s="206"/>
      <c r="H25" s="25" t="s">
        <v>109</v>
      </c>
      <c r="I25" s="25" t="s">
        <v>109</v>
      </c>
      <c r="J25" s="25" t="s">
        <v>109</v>
      </c>
      <c r="K25" s="25" t="s">
        <v>109</v>
      </c>
      <c r="L25" s="25" t="s">
        <v>109</v>
      </c>
      <c r="M25" s="25" t="s">
        <v>109</v>
      </c>
      <c r="N25" s="25" t="s">
        <v>109</v>
      </c>
      <c r="O25" s="25" t="s">
        <v>109</v>
      </c>
      <c r="P25" s="25" t="s">
        <v>109</v>
      </c>
      <c r="Q25" s="25" t="s">
        <v>109</v>
      </c>
      <c r="R25" s="32" t="s">
        <v>109</v>
      </c>
      <c r="S25" s="1"/>
      <c r="T25" s="1"/>
      <c r="U25" s="1"/>
      <c r="V25" s="1"/>
      <c r="W25" s="1"/>
      <c r="X25" s="1"/>
      <c r="Y25" s="25" t="s">
        <v>109</v>
      </c>
      <c r="Z25" s="25" t="s">
        <v>109</v>
      </c>
      <c r="AA25" s="25" t="s">
        <v>109</v>
      </c>
      <c r="AB25" s="25" t="s">
        <v>109</v>
      </c>
      <c r="AC25" s="32" t="s">
        <v>109</v>
      </c>
      <c r="AD25" s="23" t="s">
        <v>109</v>
      </c>
      <c r="AE25" s="23" t="s">
        <v>109</v>
      </c>
      <c r="AF25" s="23" t="s">
        <v>109</v>
      </c>
      <c r="AG25" s="23" t="s">
        <v>109</v>
      </c>
      <c r="AH25" s="23" t="s">
        <v>109</v>
      </c>
      <c r="AK25" s="27" t="str">
        <f t="shared" si="0"/>
        <v/>
      </c>
      <c r="AL25" s="27" t="str">
        <f t="shared" si="0"/>
        <v/>
      </c>
      <c r="AM25" s="27" t="str">
        <f t="shared" si="0"/>
        <v/>
      </c>
      <c r="AN25" s="27" t="str">
        <f t="shared" si="0"/>
        <v/>
      </c>
      <c r="AO25" s="27" t="str">
        <f t="shared" si="0"/>
        <v/>
      </c>
      <c r="AP25" s="27" t="str">
        <f t="shared" si="0"/>
        <v/>
      </c>
      <c r="AQ25" s="27" t="str">
        <f t="shared" si="0"/>
        <v/>
      </c>
      <c r="AR25" s="27" t="str">
        <f t="shared" si="0"/>
        <v/>
      </c>
      <c r="AS25" s="27" t="str">
        <f t="shared" si="0"/>
        <v/>
      </c>
      <c r="AT25" s="27" t="str">
        <f t="shared" si="0"/>
        <v/>
      </c>
      <c r="AU25" s="1"/>
      <c r="AV25" s="28"/>
      <c r="AW25" s="29" t="s">
        <v>163</v>
      </c>
      <c r="AX25" s="30" t="str">
        <f t="shared" si="1"/>
        <v>---</v>
      </c>
      <c r="AY25" s="50" t="e">
        <f>VALUE(IF(AX25="---","",VLOOKUP(AX25,List16783456791024[],2,FALSE)))</f>
        <v>#VALUE!</v>
      </c>
      <c r="AZ25" s="1" t="str">
        <f t="shared" si="2"/>
        <v>---</v>
      </c>
      <c r="BA25" s="1" t="e">
        <f>VALUE(IF(AZ25="---","",VLOOKUP(AZ25,List16783456791024[],2,FALSE)))</f>
        <v>#VALUE!</v>
      </c>
      <c r="BB25" s="1" t="str">
        <f t="shared" si="3"/>
        <v>---</v>
      </c>
      <c r="BC25" s="1" t="str">
        <f t="shared" si="4"/>
        <v>---</v>
      </c>
      <c r="BD25" s="1"/>
      <c r="BE25" s="1"/>
      <c r="BF25" s="1"/>
      <c r="BG25" s="1"/>
      <c r="BH25" s="1"/>
      <c r="BI25" s="29" t="s">
        <v>163</v>
      </c>
      <c r="BJ25" s="161" t="str">
        <f>IF(H25="---","",VLOOKUP(H25,List16783456791024[],2,FALSE))</f>
        <v/>
      </c>
      <c r="BK25" s="161" t="str">
        <f>IF(I25="---","",VLOOKUP(I25,List16783456791024[],2,FALSE))</f>
        <v/>
      </c>
      <c r="BL25" s="161" t="str">
        <f>IF(J25="---","",VLOOKUP(J25,List16783456791024[],2,FALSE))</f>
        <v/>
      </c>
      <c r="BM25" s="161" t="str">
        <f>IF(K25="---","",VLOOKUP(K25,List16783456791024[],2,FALSE))</f>
        <v/>
      </c>
      <c r="BN25" s="161" t="str">
        <f>IF(L25="---","",VLOOKUP(L25,List16783456791024[],2,FALSE))</f>
        <v/>
      </c>
      <c r="BO25" s="161" t="str">
        <f>IF(M25="---","",VLOOKUP(M25,List16783456791024[],2,FALSE))</f>
        <v/>
      </c>
      <c r="BP25" s="161" t="str">
        <f>IF(N25="---","",VLOOKUP(N25,List16783456791024[],2,FALSE))</f>
        <v/>
      </c>
      <c r="BQ25" s="161" t="str">
        <f>IF(O25="---","",VLOOKUP(O25,List16783456791024[],2,FALSE))</f>
        <v/>
      </c>
      <c r="BR25" s="161" t="str">
        <f>IF(P25="---","",VLOOKUP(P25,List16783456791024[],2,FALSE))</f>
        <v/>
      </c>
      <c r="BS25" s="161" t="str">
        <f>IF(Q25="---","",VLOOKUP(Q25,List16783456791024[],2,FALSE))</f>
        <v/>
      </c>
      <c r="BT25" s="161" t="str">
        <f>IF(R25="---","",VLOOKUP(R25,List16783456791024[],2,FALSE))</f>
        <v/>
      </c>
      <c r="BU25" s="29" t="s">
        <v>163</v>
      </c>
      <c r="BV25" s="161" t="str">
        <f>IF(Y25="---","",VLOOKUP(Y25,List16783456791024[],2,FALSE))</f>
        <v/>
      </c>
      <c r="BW25" s="161" t="str">
        <f>IF(Z25="---","",VLOOKUP(Z25,List16783456791024[],2,FALSE))</f>
        <v/>
      </c>
      <c r="BX25" s="161" t="str">
        <f>IF(AA25="---","",VLOOKUP(AA25,List16783456791024[],2,FALSE))</f>
        <v/>
      </c>
      <c r="BY25" s="161" t="str">
        <f>IF(AB25="---","",VLOOKUP(AB25,List16783456791024[],2,FALSE))</f>
        <v/>
      </c>
      <c r="BZ25" s="161" t="str">
        <f>IF(AC25="---","",VLOOKUP(AC25,List16783456791024[],2,FALSE))</f>
        <v/>
      </c>
      <c r="CA25" s="161" t="str">
        <f>IF(AD25="---","",VLOOKUP(AD25,List16783456791024[],2,FALSE))</f>
        <v/>
      </c>
      <c r="CB25" s="161" t="str">
        <f>IF(AE25="---","",VLOOKUP(AE25,List16783456791024[],2,FALSE))</f>
        <v/>
      </c>
      <c r="CC25" s="161" t="str">
        <f>IF(AF25="---","",VLOOKUP(AF25,List16783456791024[],2,FALSE))</f>
        <v/>
      </c>
      <c r="CD25" s="161" t="str">
        <f>IF(AG25="---","",VLOOKUP(AG25,List16783456791024[],2,FALSE))</f>
        <v/>
      </c>
      <c r="CE25" s="161" t="str">
        <f>IF(AH25="---","",VLOOKUP(AH25,List16783456791024[],2,FALSE))</f>
        <v/>
      </c>
      <c r="CG25" s="1"/>
      <c r="CI25" s="1"/>
      <c r="CK25" s="1"/>
      <c r="CM25" s="1"/>
    </row>
    <row r="26" spans="2:92" s="8" customFormat="1" ht="13.5" customHeight="1" thickBot="1">
      <c r="B26" s="352"/>
      <c r="C26" s="356"/>
      <c r="D26" s="357"/>
      <c r="E26" s="204" t="s">
        <v>164</v>
      </c>
      <c r="F26" s="204"/>
      <c r="G26" s="206"/>
      <c r="H26" s="25" t="s">
        <v>109</v>
      </c>
      <c r="I26" s="25" t="s">
        <v>109</v>
      </c>
      <c r="J26" s="25" t="s">
        <v>109</v>
      </c>
      <c r="K26" s="25" t="s">
        <v>109</v>
      </c>
      <c r="L26" s="25" t="s">
        <v>109</v>
      </c>
      <c r="M26" s="25" t="s">
        <v>109</v>
      </c>
      <c r="N26" s="25" t="s">
        <v>109</v>
      </c>
      <c r="O26" s="25" t="s">
        <v>109</v>
      </c>
      <c r="P26" s="25" t="s">
        <v>109</v>
      </c>
      <c r="Q26" s="25" t="s">
        <v>109</v>
      </c>
      <c r="R26" s="32" t="s">
        <v>109</v>
      </c>
      <c r="S26" s="1"/>
      <c r="T26" s="1"/>
      <c r="U26" s="1"/>
      <c r="V26" s="1"/>
      <c r="W26" s="1"/>
      <c r="X26" s="1"/>
      <c r="Y26" s="25" t="s">
        <v>109</v>
      </c>
      <c r="Z26" s="25" t="s">
        <v>109</v>
      </c>
      <c r="AA26" s="25" t="s">
        <v>109</v>
      </c>
      <c r="AB26" s="25" t="s">
        <v>109</v>
      </c>
      <c r="AC26" s="32" t="s">
        <v>109</v>
      </c>
      <c r="AD26" s="23" t="s">
        <v>109</v>
      </c>
      <c r="AE26" s="23" t="s">
        <v>109</v>
      </c>
      <c r="AF26" s="23" t="s">
        <v>109</v>
      </c>
      <c r="AG26" s="23" t="s">
        <v>109</v>
      </c>
      <c r="AH26" s="23" t="s">
        <v>109</v>
      </c>
      <c r="AK26" s="27" t="str">
        <f t="shared" ref="AK26:AT27" si="5">IFERROR(IF(I26="---","",IF(Y26="---","No Target Set",IF(BV26=BK26,"On Target",IF(BV26&gt;BK26,"Behind",IF(BV26&lt;BK26,"Ahead"))))),"")</f>
        <v/>
      </c>
      <c r="AL26" s="27" t="str">
        <f t="shared" si="5"/>
        <v/>
      </c>
      <c r="AM26" s="27" t="str">
        <f t="shared" si="5"/>
        <v/>
      </c>
      <c r="AN26" s="27" t="str">
        <f t="shared" si="5"/>
        <v/>
      </c>
      <c r="AO26" s="27" t="str">
        <f t="shared" si="5"/>
        <v/>
      </c>
      <c r="AP26" s="27" t="str">
        <f t="shared" si="5"/>
        <v/>
      </c>
      <c r="AQ26" s="27" t="str">
        <f t="shared" si="5"/>
        <v/>
      </c>
      <c r="AR26" s="27" t="str">
        <f t="shared" si="5"/>
        <v/>
      </c>
      <c r="AS26" s="27" t="str">
        <f t="shared" si="5"/>
        <v/>
      </c>
      <c r="AT26" s="27" t="str">
        <f t="shared" si="5"/>
        <v/>
      </c>
      <c r="AU26" s="1"/>
      <c r="AV26" s="28"/>
      <c r="AW26" s="29" t="s">
        <v>165</v>
      </c>
      <c r="AX26" s="30" t="str">
        <f t="shared" si="1"/>
        <v>---</v>
      </c>
      <c r="AY26" s="50" t="e">
        <f>VALUE(IF(AX26="---","",VLOOKUP(AX26,List16783456791024[],2,FALSE)))</f>
        <v>#VALUE!</v>
      </c>
      <c r="AZ26" s="1" t="str">
        <f t="shared" si="2"/>
        <v>---</v>
      </c>
      <c r="BA26" s="1" t="e">
        <f>VALUE(IF(AZ26="---","",VLOOKUP(AZ26,List16783456791024[],2,FALSE)))</f>
        <v>#VALUE!</v>
      </c>
      <c r="BB26" s="1" t="str">
        <f t="shared" si="3"/>
        <v>---</v>
      </c>
      <c r="BC26" s="1" t="str">
        <f t="shared" si="4"/>
        <v>---</v>
      </c>
      <c r="BD26" s="1"/>
      <c r="BE26" s="1"/>
      <c r="BF26" s="1"/>
      <c r="BG26" s="1"/>
      <c r="BH26" s="1"/>
      <c r="BI26" s="29" t="s">
        <v>165</v>
      </c>
      <c r="BJ26" s="161" t="str">
        <f>IF(H26="---","",VLOOKUP(H26,List16783456791024[],2,FALSE))</f>
        <v/>
      </c>
      <c r="BK26" s="161" t="str">
        <f>IF(I26="---","",VLOOKUP(I26,List16783456791024[],2,FALSE))</f>
        <v/>
      </c>
      <c r="BL26" s="161" t="str">
        <f>IF(J26="---","",VLOOKUP(J26,List16783456791024[],2,FALSE))</f>
        <v/>
      </c>
      <c r="BM26" s="161" t="str">
        <f>IF(K26="---","",VLOOKUP(K26,List16783456791024[],2,FALSE))</f>
        <v/>
      </c>
      <c r="BN26" s="161" t="str">
        <f>IF(L26="---","",VLOOKUP(L26,List16783456791024[],2,FALSE))</f>
        <v/>
      </c>
      <c r="BO26" s="161" t="str">
        <f>IF(M26="---","",VLOOKUP(M26,List16783456791024[],2,FALSE))</f>
        <v/>
      </c>
      <c r="BP26" s="161" t="str">
        <f>IF(N26="---","",VLOOKUP(N26,List16783456791024[],2,FALSE))</f>
        <v/>
      </c>
      <c r="BQ26" s="161" t="str">
        <f>IF(O26="---","",VLOOKUP(O26,List16783456791024[],2,FALSE))</f>
        <v/>
      </c>
      <c r="BR26" s="161" t="str">
        <f>IF(P26="---","",VLOOKUP(P26,List16783456791024[],2,FALSE))</f>
        <v/>
      </c>
      <c r="BS26" s="161" t="str">
        <f>IF(Q26="---","",VLOOKUP(Q26,List16783456791024[],2,FALSE))</f>
        <v/>
      </c>
      <c r="BT26" s="161" t="str">
        <f>IF(R26="---","",VLOOKUP(R26,List16783456791024[],2,FALSE))</f>
        <v/>
      </c>
      <c r="BU26" s="29" t="s">
        <v>165</v>
      </c>
      <c r="BV26" s="161" t="str">
        <f>IF(Y26="---","",VLOOKUP(Y26,List16783456791024[],2,FALSE))</f>
        <v/>
      </c>
      <c r="BW26" s="161" t="str">
        <f>IF(Z26="---","",VLOOKUP(Z26,List16783456791024[],2,FALSE))</f>
        <v/>
      </c>
      <c r="BX26" s="161" t="str">
        <f>IF(AA26="---","",VLOOKUP(AA26,List16783456791024[],2,FALSE))</f>
        <v/>
      </c>
      <c r="BY26" s="161" t="str">
        <f>IF(AB26="---","",VLOOKUP(AB26,List16783456791024[],2,FALSE))</f>
        <v/>
      </c>
      <c r="BZ26" s="161" t="str">
        <f>IF(AC26="---","",VLOOKUP(AC26,List16783456791024[],2,FALSE))</f>
        <v/>
      </c>
      <c r="CA26" s="161" t="str">
        <f>IF(AD26="---","",VLOOKUP(AD26,List16783456791024[],2,FALSE))</f>
        <v/>
      </c>
      <c r="CB26" s="161" t="str">
        <f>IF(AE26="---","",VLOOKUP(AE26,List16783456791024[],2,FALSE))</f>
        <v/>
      </c>
      <c r="CC26" s="161" t="str">
        <f>IF(AF26="---","",VLOOKUP(AF26,List16783456791024[],2,FALSE))</f>
        <v/>
      </c>
      <c r="CD26" s="161" t="str">
        <f>IF(AG26="---","",VLOOKUP(AG26,List16783456791024[],2,FALSE))</f>
        <v/>
      </c>
      <c r="CE26" s="161" t="str">
        <f>IF(AH26="---","",VLOOKUP(AH26,List16783456791024[],2,FALSE))</f>
        <v/>
      </c>
      <c r="CG26" s="1"/>
      <c r="CI26" s="1"/>
      <c r="CK26" s="1"/>
      <c r="CM26" s="1"/>
    </row>
    <row r="27" spans="2:92" s="8" customFormat="1" ht="14.45" thickBot="1">
      <c r="B27" s="353"/>
      <c r="C27" s="356"/>
      <c r="D27" s="357"/>
      <c r="E27" s="204" t="s">
        <v>235</v>
      </c>
      <c r="F27" s="204"/>
      <c r="G27" s="206"/>
      <c r="H27" s="25" t="s">
        <v>109</v>
      </c>
      <c r="I27" s="25" t="s">
        <v>109</v>
      </c>
      <c r="J27" s="25" t="s">
        <v>109</v>
      </c>
      <c r="K27" s="36" t="s">
        <v>109</v>
      </c>
      <c r="L27" s="36" t="s">
        <v>109</v>
      </c>
      <c r="M27" s="36" t="s">
        <v>109</v>
      </c>
      <c r="N27" s="36" t="s">
        <v>109</v>
      </c>
      <c r="O27" s="36" t="s">
        <v>109</v>
      </c>
      <c r="P27" s="36" t="s">
        <v>109</v>
      </c>
      <c r="Q27" s="36" t="s">
        <v>109</v>
      </c>
      <c r="R27" s="37" t="s">
        <v>109</v>
      </c>
      <c r="S27" s="1"/>
      <c r="T27" s="1"/>
      <c r="U27" s="1"/>
      <c r="V27" s="1"/>
      <c r="W27" s="1"/>
      <c r="X27" s="1"/>
      <c r="Y27" s="25" t="s">
        <v>109</v>
      </c>
      <c r="Z27" s="25" t="s">
        <v>109</v>
      </c>
      <c r="AA27" s="25" t="s">
        <v>109</v>
      </c>
      <c r="AB27" s="25" t="s">
        <v>109</v>
      </c>
      <c r="AC27" s="32" t="s">
        <v>109</v>
      </c>
      <c r="AD27" s="23" t="s">
        <v>109</v>
      </c>
      <c r="AE27" s="23" t="s">
        <v>109</v>
      </c>
      <c r="AF27" s="23" t="s">
        <v>109</v>
      </c>
      <c r="AG27" s="23" t="s">
        <v>109</v>
      </c>
      <c r="AH27" s="23" t="s">
        <v>109</v>
      </c>
      <c r="AK27" s="27" t="str">
        <f t="shared" si="5"/>
        <v/>
      </c>
      <c r="AL27" s="27" t="str">
        <f t="shared" si="5"/>
        <v/>
      </c>
      <c r="AM27" s="27" t="str">
        <f t="shared" si="5"/>
        <v/>
      </c>
      <c r="AN27" s="27" t="str">
        <f t="shared" si="5"/>
        <v/>
      </c>
      <c r="AO27" s="27" t="str">
        <f t="shared" si="5"/>
        <v/>
      </c>
      <c r="AP27" s="27" t="str">
        <f t="shared" si="5"/>
        <v/>
      </c>
      <c r="AQ27" s="27" t="str">
        <f t="shared" si="5"/>
        <v/>
      </c>
      <c r="AR27" s="27" t="str">
        <f t="shared" si="5"/>
        <v/>
      </c>
      <c r="AS27" s="27" t="str">
        <f t="shared" si="5"/>
        <v/>
      </c>
      <c r="AT27" s="27" t="str">
        <f t="shared" si="5"/>
        <v/>
      </c>
      <c r="AU27" s="1"/>
      <c r="AV27" s="28"/>
      <c r="AW27" s="29" t="s">
        <v>167</v>
      </c>
      <c r="AX27" s="30" t="str">
        <f t="shared" si="1"/>
        <v>---</v>
      </c>
      <c r="AY27" s="50" t="e">
        <f>VALUE(IF(AX27="---","",VLOOKUP(AX27,List16783456791024[],2,FALSE)))</f>
        <v>#VALUE!</v>
      </c>
      <c r="AZ27" s="1" t="str">
        <f t="shared" si="2"/>
        <v>---</v>
      </c>
      <c r="BA27" s="1" t="e">
        <f>VALUE(IF(AZ27="---","",VLOOKUP(AZ27,List16783456791024[],2,FALSE)))</f>
        <v>#VALUE!</v>
      </c>
      <c r="BB27" s="1" t="str">
        <f t="shared" si="3"/>
        <v>---</v>
      </c>
      <c r="BC27" s="1" t="str">
        <f t="shared" si="4"/>
        <v>---</v>
      </c>
      <c r="BD27" s="1"/>
      <c r="BE27" s="1"/>
      <c r="BF27" s="1"/>
      <c r="BG27" s="1"/>
      <c r="BH27" s="1"/>
      <c r="BI27" s="29" t="s">
        <v>167</v>
      </c>
      <c r="BJ27" s="161" t="str">
        <f>IF(H27="---","",VLOOKUP(H27,List16783456791024[],2,FALSE))</f>
        <v/>
      </c>
      <c r="BK27" s="161" t="str">
        <f>IF(I27="---","",VLOOKUP(I27,List16783456791024[],2,FALSE))</f>
        <v/>
      </c>
      <c r="BL27" s="161" t="str">
        <f>IF(J27="---","",VLOOKUP(J27,List16783456791024[],2,FALSE))</f>
        <v/>
      </c>
      <c r="BM27" s="161" t="str">
        <f>IF(K27="---","",VLOOKUP(K27,List16783456791024[],2,FALSE))</f>
        <v/>
      </c>
      <c r="BN27" s="161" t="str">
        <f>IF(L27="---","",VLOOKUP(L27,List16783456791024[],2,FALSE))</f>
        <v/>
      </c>
      <c r="BO27" s="161" t="str">
        <f>IF(M27="---","",VLOOKUP(M27,List16783456791024[],2,FALSE))</f>
        <v/>
      </c>
      <c r="BP27" s="161" t="str">
        <f>IF(N27="---","",VLOOKUP(N27,List16783456791024[],2,FALSE))</f>
        <v/>
      </c>
      <c r="BQ27" s="161" t="str">
        <f>IF(O27="---","",VLOOKUP(O27,List16783456791024[],2,FALSE))</f>
        <v/>
      </c>
      <c r="BR27" s="161" t="str">
        <f>IF(P27="---","",VLOOKUP(P27,List16783456791024[],2,FALSE))</f>
        <v/>
      </c>
      <c r="BS27" s="161" t="str">
        <f>IF(Q27="---","",VLOOKUP(Q27,List16783456791024[],2,FALSE))</f>
        <v/>
      </c>
      <c r="BT27" s="161" t="str">
        <f>IF(R27="---","",VLOOKUP(R27,List16783456791024[],2,FALSE))</f>
        <v/>
      </c>
      <c r="BU27" s="29" t="s">
        <v>167</v>
      </c>
      <c r="BV27" s="161" t="str">
        <f>IF(Y27="---","",VLOOKUP(Y27,List16783456791024[],2,FALSE))</f>
        <v/>
      </c>
      <c r="BW27" s="161" t="str">
        <f>IF(Z27="---","",VLOOKUP(Z27,List16783456791024[],2,FALSE))</f>
        <v/>
      </c>
      <c r="BX27" s="161" t="str">
        <f>IF(AA27="---","",VLOOKUP(AA27,List16783456791024[],2,FALSE))</f>
        <v/>
      </c>
      <c r="BY27" s="161" t="str">
        <f>IF(AB27="---","",VLOOKUP(AB27,List16783456791024[],2,FALSE))</f>
        <v/>
      </c>
      <c r="BZ27" s="161" t="str">
        <f>IF(AC27="---","",VLOOKUP(AC27,List16783456791024[],2,FALSE))</f>
        <v/>
      </c>
      <c r="CA27" s="161" t="str">
        <f>IF(AD27="---","",VLOOKUP(AD27,List16783456791024[],2,FALSE))</f>
        <v/>
      </c>
      <c r="CB27" s="161" t="str">
        <f>IF(AE27="---","",VLOOKUP(AE27,List16783456791024[],2,FALSE))</f>
        <v/>
      </c>
      <c r="CC27" s="161" t="str">
        <f>IF(AF27="---","",VLOOKUP(AF27,List16783456791024[],2,FALSE))</f>
        <v/>
      </c>
      <c r="CD27" s="161" t="str">
        <f>IF(AG27="---","",VLOOKUP(AG27,List16783456791024[],2,FALSE))</f>
        <v/>
      </c>
      <c r="CE27" s="161" t="str">
        <f>IF(AH27="---","",VLOOKUP(AH27,List16783456791024[],2,FALSE))</f>
        <v/>
      </c>
      <c r="CG27" s="1"/>
      <c r="CI27" s="1"/>
      <c r="CK27" s="1"/>
      <c r="CM27" s="1"/>
    </row>
    <row r="28" spans="2:92" s="8" customFormat="1" ht="13.5" customHeight="1" thickBot="1">
      <c r="B28" s="348" t="s">
        <v>168</v>
      </c>
      <c r="C28" s="349"/>
      <c r="D28" s="349"/>
      <c r="E28" s="349"/>
      <c r="F28" s="349"/>
      <c r="G28" s="350"/>
      <c r="H28" s="38">
        <f>COUNTIF(Year0Range,BE4)</f>
        <v>0</v>
      </c>
      <c r="I28" s="38" t="str">
        <f>IF(COUNTIF(Year1Range,BE4)=0,"",COUNTIF(Year1Range,BE4))</f>
        <v/>
      </c>
      <c r="J28" s="38" t="str">
        <f>IF(COUNTIF(Year2Range,BE4)=0,"",COUNTIF(Year2Range,BE4))</f>
        <v/>
      </c>
      <c r="K28" s="38" t="str">
        <f>IF(COUNTIF(Year3Range,BE4)=0,"",COUNTIF(Year3Range,BE4))</f>
        <v/>
      </c>
      <c r="L28" s="38" t="str">
        <f>IF(COUNTIF(Year4Range,BE4)=0,"",COUNTIF(Year4Range,BE4))</f>
        <v/>
      </c>
      <c r="M28" s="38" t="str">
        <f>IF(COUNTIF(Year5Range,BE4)=0,"",COUNTIF(Year5Range,BE4))</f>
        <v/>
      </c>
      <c r="N28" s="38" t="str">
        <f>IF(COUNTIF(Year6Range,BE4)=0,"",COUNTIF(Year6Range,BE4))</f>
        <v/>
      </c>
      <c r="O28" s="38" t="str">
        <f>IF(COUNTIF(Year7Range,BE4)=0,"",COUNTIF(Year7Range,BE4))</f>
        <v/>
      </c>
      <c r="P28" s="38" t="str">
        <f>IF(COUNTIF(Year8Range,BE4)=0,"",COUNTIF(Year8Range,BE4))</f>
        <v/>
      </c>
      <c r="Q28" s="38" t="str">
        <f>IF(COUNTIF(Year9Range,BE4)=0,"",COUNTIF(Year9Range,BE4))</f>
        <v/>
      </c>
      <c r="R28" s="38" t="str">
        <f>IF(COUNTIF(Year10Range,BE4)=0,"",COUNTIF(Year10Range,BE4))</f>
        <v/>
      </c>
      <c r="S28" s="1"/>
      <c r="T28" s="1"/>
      <c r="U28" s="1"/>
      <c r="V28" s="1"/>
      <c r="W28" s="1"/>
      <c r="X28" s="1"/>
      <c r="Y28" s="38">
        <f>COUNTIF(Year1Expected,$BE$4)</f>
        <v>0</v>
      </c>
      <c r="Z28" s="38" t="str">
        <f>IF(COUNTIF(Year2Expected,$BE$4)=0,"",COUNTIF(Year2Expected,$BE$4))</f>
        <v/>
      </c>
      <c r="AA28" s="38" t="str">
        <f>IF(COUNTIF(Year3Expected,$BE$4)=0,"",COUNTIF(Year3Expected,$BE$4))</f>
        <v/>
      </c>
      <c r="AB28" s="38" t="str">
        <f>IF(COUNTIF(Year4Expected,$BE$4)=0,"",COUNTIF(Year4Expected,$BE$4))</f>
        <v/>
      </c>
      <c r="AC28" s="38" t="str">
        <f>IF(COUNTIF(Year5Expected,$BE$4)=0,"",COUNTIF(Year5Expected,$BE$4))</f>
        <v/>
      </c>
      <c r="AD28" s="38" t="str">
        <f>IF(COUNTIF(Year6Expected,$BE$4)=0,"",COUNTIF(Year6Expected,$BE$4))</f>
        <v/>
      </c>
      <c r="AE28" s="38" t="str">
        <f>IF(COUNTIF(Year7Expected,$BE$4)=0,"",COUNTIF(Year7Expected,$BE$4))</f>
        <v/>
      </c>
      <c r="AF28" s="38" t="str">
        <f>IF(COUNTIF(Year8Expected,$BE$4)=0,"",COUNTIF(Year8Expected,$BE$4))</f>
        <v/>
      </c>
      <c r="AG28" s="38" t="str">
        <f>IF(COUNTIF(Year9Expected,$BE$4)=0,"",COUNTIF(Year9Expected,$BE$4))</f>
        <v/>
      </c>
      <c r="AH28" s="38" t="str">
        <f>IF(COUNTIF(Year10Expected,$BE$4)=0,"",COUNTIF(Year10Expected,$BE$4))</f>
        <v/>
      </c>
      <c r="AK28" s="1"/>
      <c r="AL28" s="1"/>
      <c r="AM28" s="1"/>
      <c r="AN28" s="1"/>
      <c r="AO28" s="1"/>
      <c r="AP28" s="1"/>
      <c r="AQ28" s="1"/>
      <c r="AR28" s="1"/>
      <c r="AS28" s="1"/>
      <c r="AT28" s="1"/>
      <c r="AU28" s="1"/>
      <c r="AV28" s="1"/>
      <c r="AW28" s="1"/>
      <c r="AX28" s="1" t="e">
        <f>LOOKUP(2,1/(H31:R31&lt;&gt;""),H$2:R$2)</f>
        <v>#N/A</v>
      </c>
      <c r="AY28" s="1"/>
      <c r="AZ28" s="1" t="e">
        <f>AX28</f>
        <v>#N/A</v>
      </c>
      <c r="BA28" s="1"/>
      <c r="BB28" s="1"/>
      <c r="BC28" s="1"/>
      <c r="BD28" s="1"/>
      <c r="BE28" s="1"/>
      <c r="BF28" s="1"/>
      <c r="BG28" s="1"/>
      <c r="BH28" s="1"/>
      <c r="BI28" s="29" t="s">
        <v>169</v>
      </c>
      <c r="BJ28" s="162">
        <f t="shared" ref="BJ28:BT28" si="6">COUNTIF(BJ3:BJ27,1)</f>
        <v>0</v>
      </c>
      <c r="BK28" s="162">
        <f t="shared" si="6"/>
        <v>0</v>
      </c>
      <c r="BL28" s="162">
        <f t="shared" si="6"/>
        <v>0</v>
      </c>
      <c r="BM28" s="162">
        <f t="shared" si="6"/>
        <v>0</v>
      </c>
      <c r="BN28" s="162">
        <f t="shared" si="6"/>
        <v>0</v>
      </c>
      <c r="BO28" s="162">
        <f t="shared" si="6"/>
        <v>0</v>
      </c>
      <c r="BP28" s="162">
        <f t="shared" si="6"/>
        <v>0</v>
      </c>
      <c r="BQ28" s="162">
        <f t="shared" si="6"/>
        <v>0</v>
      </c>
      <c r="BR28" s="162">
        <f t="shared" si="6"/>
        <v>0</v>
      </c>
      <c r="BS28" s="162">
        <f t="shared" si="6"/>
        <v>0</v>
      </c>
      <c r="BT28" s="162">
        <f t="shared" si="6"/>
        <v>0</v>
      </c>
      <c r="BU28" s="29" t="s">
        <v>169</v>
      </c>
      <c r="BV28" s="163">
        <f t="shared" ref="BV28:CE28" si="7">COUNTIF(BV3:BV27,1)</f>
        <v>0</v>
      </c>
      <c r="BW28" s="163">
        <f t="shared" si="7"/>
        <v>0</v>
      </c>
      <c r="BX28" s="163">
        <f t="shared" si="7"/>
        <v>0</v>
      </c>
      <c r="BY28" s="163">
        <f t="shared" si="7"/>
        <v>0</v>
      </c>
      <c r="BZ28" s="163">
        <f t="shared" si="7"/>
        <v>0</v>
      </c>
      <c r="CA28" s="163">
        <f t="shared" si="7"/>
        <v>0</v>
      </c>
      <c r="CB28" s="163">
        <f t="shared" si="7"/>
        <v>0</v>
      </c>
      <c r="CC28" s="163">
        <f t="shared" si="7"/>
        <v>0</v>
      </c>
      <c r="CD28" s="163">
        <f t="shared" si="7"/>
        <v>0</v>
      </c>
      <c r="CE28" s="163">
        <f t="shared" si="7"/>
        <v>0</v>
      </c>
      <c r="CG28" s="1"/>
      <c r="CI28" s="1"/>
      <c r="CK28" s="1"/>
      <c r="CM28" s="1"/>
    </row>
    <row r="29" spans="2:92" s="8" customFormat="1" ht="13.5" customHeight="1" thickBot="1">
      <c r="B29" s="348" t="s">
        <v>170</v>
      </c>
      <c r="C29" s="349"/>
      <c r="D29" s="349"/>
      <c r="E29" s="349"/>
      <c r="F29" s="349"/>
      <c r="G29" s="350"/>
      <c r="H29" s="38">
        <f>COUNTIF(Year0Range,BE5)</f>
        <v>0</v>
      </c>
      <c r="I29" s="39" t="str">
        <f>IF(COUNTIF(Year1Range,BE5)=0,"",COUNTIF(Year1Range,BE5))</f>
        <v/>
      </c>
      <c r="J29" s="39" t="str">
        <f>IF(COUNTIF(Year2Range,BE5)=0,"",COUNTIF(Year2Range,BE5))</f>
        <v/>
      </c>
      <c r="K29" s="39" t="str">
        <f>IF(COUNTIF(Year3Range,BE5)=0,"",COUNTIF(Year3Range,BE5))</f>
        <v/>
      </c>
      <c r="L29" s="39" t="str">
        <f>IF(COUNTIF(Year4Range,BE5)=0,"",COUNTIF(Year4Range,BE5))</f>
        <v/>
      </c>
      <c r="M29" s="39" t="str">
        <f>IF(COUNTIF(Year5Range,BE5)=0,"",COUNTIF(Year5Range,BE5))</f>
        <v/>
      </c>
      <c r="N29" s="39" t="str">
        <f>IF(COUNTIF(Year6Range,BE5)=0,"",COUNTIF(Year6Range,BE5))</f>
        <v/>
      </c>
      <c r="O29" s="39" t="str">
        <f>IF(COUNTIF(Year7Range,BE5)=0,"",COUNTIF(Year7Range,BE5))</f>
        <v/>
      </c>
      <c r="P29" s="39" t="str">
        <f>IF(COUNTIF(Year8Range,BE5)=0,"",COUNTIF(Year8Range,BE5))</f>
        <v/>
      </c>
      <c r="Q29" s="39" t="str">
        <f>IF(COUNTIF(Year9Range,BE5)=0,"",COUNTIF(Year9Range,BE5))</f>
        <v/>
      </c>
      <c r="R29" s="39" t="str">
        <f>IF(COUNTIF(Year10Range,BE5)=0,"",COUNTIF(Year10Range,BE5))</f>
        <v/>
      </c>
      <c r="S29" s="1"/>
      <c r="T29" s="1"/>
      <c r="U29" s="1"/>
      <c r="V29" s="1"/>
      <c r="W29" s="1"/>
      <c r="X29" s="1"/>
      <c r="Y29" s="38">
        <f>COUNTIF(Year1Expected,$BE$5)</f>
        <v>0</v>
      </c>
      <c r="Z29" s="38" t="str">
        <f>IF(COUNTIF(Year2Expected,$BE$5)=0,"",COUNTIF(Year2Expected,$BE$5))</f>
        <v/>
      </c>
      <c r="AA29" s="38" t="str">
        <f>IF(COUNTIF(Year3Expected,$BE$5)=0,"",COUNTIF(Year3Expected,$BE$5))</f>
        <v/>
      </c>
      <c r="AB29" s="38" t="str">
        <f>IF(COUNTIF(Year4Expected,$BE$5)=0,"",COUNTIF(Year4Expected,$BE$5))</f>
        <v/>
      </c>
      <c r="AC29" s="38" t="str">
        <f>IF(COUNTIF(Year5Expected,$BE$5)=0,"",COUNTIF(Year5Expected,$BE$5))</f>
        <v/>
      </c>
      <c r="AD29" s="38" t="str">
        <f>IF(COUNTIF(Year6Expected,$BE$5)=0,"",COUNTIF(Year6Expected,$BE$5))</f>
        <v/>
      </c>
      <c r="AE29" s="38" t="str">
        <f>IF(COUNTIF(Year7Expected,$BE$5)=0,"",COUNTIF(Year7Expected,$BE$5))</f>
        <v/>
      </c>
      <c r="AF29" s="38" t="str">
        <f>IF(COUNTIF(Year8Expected,$BE$5)=0,"",COUNTIF(Year8Expected,$BE$5))</f>
        <v/>
      </c>
      <c r="AG29" s="38" t="str">
        <f>IF(COUNTIF(Year9Expected,$BE$5)=0,"",COUNTIF(Year9Expected,$BE$5))</f>
        <v/>
      </c>
      <c r="AH29" s="38" t="str">
        <f>IF(COUNTIF(Year10Expected,$BE$5)=0,"",COUNTIF(Year10Expected,$BE$5))</f>
        <v/>
      </c>
      <c r="AK29" s="1"/>
      <c r="AL29" s="1"/>
      <c r="AM29" s="1"/>
      <c r="AN29" s="1"/>
      <c r="AO29" s="1"/>
      <c r="AP29" s="1"/>
      <c r="AQ29" s="1"/>
      <c r="AR29" s="1"/>
      <c r="AS29" s="1"/>
      <c r="AT29" s="1"/>
      <c r="AU29" s="1"/>
      <c r="AV29" s="1"/>
      <c r="AW29" s="1"/>
      <c r="AX29" s="1"/>
      <c r="AY29" s="1"/>
      <c r="AZ29" s="1"/>
      <c r="BA29" s="1"/>
      <c r="BB29" s="1"/>
      <c r="BC29" s="1"/>
      <c r="BD29" s="1"/>
      <c r="BE29" s="1"/>
      <c r="BF29" s="1"/>
      <c r="BG29" s="1"/>
      <c r="BH29" s="1"/>
      <c r="BI29" s="29" t="s">
        <v>171</v>
      </c>
      <c r="BJ29" s="162">
        <f t="shared" ref="BJ29:BT29" si="8">COUNTIF(BJ3:BJ27,0.5)</f>
        <v>0</v>
      </c>
      <c r="BK29" s="162">
        <f t="shared" si="8"/>
        <v>0</v>
      </c>
      <c r="BL29" s="162">
        <f t="shared" si="8"/>
        <v>0</v>
      </c>
      <c r="BM29" s="162">
        <f t="shared" si="8"/>
        <v>0</v>
      </c>
      <c r="BN29" s="162">
        <f t="shared" si="8"/>
        <v>0</v>
      </c>
      <c r="BO29" s="162">
        <f t="shared" si="8"/>
        <v>0</v>
      </c>
      <c r="BP29" s="162">
        <f t="shared" si="8"/>
        <v>0</v>
      </c>
      <c r="BQ29" s="162">
        <f t="shared" si="8"/>
        <v>0</v>
      </c>
      <c r="BR29" s="162">
        <f t="shared" si="8"/>
        <v>0</v>
      </c>
      <c r="BS29" s="162">
        <f t="shared" si="8"/>
        <v>0</v>
      </c>
      <c r="BT29" s="162">
        <f t="shared" si="8"/>
        <v>0</v>
      </c>
      <c r="BU29" s="29" t="s">
        <v>171</v>
      </c>
      <c r="BV29" s="163">
        <f t="shared" ref="BV29:CE29" si="9">COUNTIF(BV3:BV27,0.5)</f>
        <v>0</v>
      </c>
      <c r="BW29" s="163">
        <f t="shared" si="9"/>
        <v>0</v>
      </c>
      <c r="BX29" s="163">
        <f t="shared" si="9"/>
        <v>0</v>
      </c>
      <c r="BY29" s="163">
        <f t="shared" si="9"/>
        <v>0</v>
      </c>
      <c r="BZ29" s="163">
        <f t="shared" si="9"/>
        <v>0</v>
      </c>
      <c r="CA29" s="163">
        <f t="shared" si="9"/>
        <v>0</v>
      </c>
      <c r="CB29" s="163">
        <f t="shared" si="9"/>
        <v>0</v>
      </c>
      <c r="CC29" s="163">
        <f t="shared" si="9"/>
        <v>0</v>
      </c>
      <c r="CD29" s="163">
        <f t="shared" si="9"/>
        <v>0</v>
      </c>
      <c r="CE29" s="163">
        <f t="shared" si="9"/>
        <v>0</v>
      </c>
      <c r="CG29" s="1"/>
      <c r="CI29" s="1"/>
      <c r="CK29" s="1"/>
      <c r="CM29" s="1"/>
    </row>
    <row r="30" spans="2:92" ht="13.5" customHeight="1" thickBot="1">
      <c r="B30" s="348" t="s">
        <v>172</v>
      </c>
      <c r="C30" s="349"/>
      <c r="D30" s="349"/>
      <c r="E30" s="349"/>
      <c r="F30" s="349"/>
      <c r="G30" s="350"/>
      <c r="H30" s="38">
        <f>COUNTIF(Year0Range,"*60")</f>
        <v>0</v>
      </c>
      <c r="I30" s="39" t="str">
        <f>IF(COUNTIF(Year1Range,"*60")=0,"",COUNTIF(Year1Range,"*60"))</f>
        <v/>
      </c>
      <c r="J30" s="39" t="str">
        <f>IF(COUNTIF(Year2Range,"*60")=0,"",COUNTIF(Year2Range,"*60"))</f>
        <v/>
      </c>
      <c r="K30" s="39" t="str">
        <f>IF(COUNTIF(Year3Range,"*60")=0,"",COUNTIF(Year3Range,"*60"))</f>
        <v/>
      </c>
      <c r="L30" s="39" t="str">
        <f>IF(COUNTIF(Year4Range,"*60")=0,"",COUNTIF(Year4Range,"*60"))</f>
        <v/>
      </c>
      <c r="M30" s="39" t="str">
        <f>IF(COUNTIF(Year5Range,"*60")=0,"",COUNTIF(Year5Range,"*60"))</f>
        <v/>
      </c>
      <c r="N30" s="39" t="str">
        <f>IF(COUNTIF(Year6Range,"*60")=0,"",COUNTIF(Year6Range,"*60"))</f>
        <v/>
      </c>
      <c r="O30" s="39" t="str">
        <f>IF(COUNTIF(Year7Range,"*60")=0,"",COUNTIF(Year7Range,"*60"))</f>
        <v/>
      </c>
      <c r="P30" s="39" t="str">
        <f>IF(COUNTIF(Year8Range,"*60")=0,"",COUNTIF(Year8Range,"*60"))</f>
        <v/>
      </c>
      <c r="Q30" s="39" t="str">
        <f>IF(COUNTIF(Year9Range,"*60")=0,"",COUNTIF(Year9Range,"*60"))</f>
        <v/>
      </c>
      <c r="R30" s="39" t="str">
        <f>IF(COUNTIF(Year10Range,"*60")=0,"",COUNTIF(Year10Range,"*60"))</f>
        <v/>
      </c>
      <c r="Y30" s="38">
        <f>COUNTIF(Year1Expected,"*60")</f>
        <v>0</v>
      </c>
      <c r="Z30" s="38" t="str">
        <f>IF(COUNTIF(Year2Expected,"*60")=0,"",COUNTIF(Year2Expected,"*60"))</f>
        <v/>
      </c>
      <c r="AA30" s="38" t="str">
        <f>IF(COUNTIF(Year3Expected,"*60")=0,"",COUNTIF(Year3Expected,"*60"))</f>
        <v/>
      </c>
      <c r="AB30" s="38" t="str">
        <f>IF(COUNTIF(Year4Expected,"*60")=0,"",COUNTIF(Year4Expected,"*60"))</f>
        <v/>
      </c>
      <c r="AC30" s="38" t="str">
        <f>IF(COUNTIF(Year5Expected,"*60")=0,"",COUNTIF(Year5Expected,"*60"))</f>
        <v/>
      </c>
      <c r="AD30" s="38" t="str">
        <f>IF(COUNTIF(Year6Expected,"*60")=0,"",COUNTIF(Year6Expected,"*60"))</f>
        <v/>
      </c>
      <c r="AE30" s="38" t="str">
        <f>IF(COUNTIF(Year7Expected,"*60")=0,"",COUNTIF(Year7Expected,"*60"))</f>
        <v/>
      </c>
      <c r="AF30" s="38" t="str">
        <f>IF(COUNTIF(Year8Expected,"*60")=0,"",COUNTIF(Year8Expected,"*60"))</f>
        <v/>
      </c>
      <c r="AG30" s="38" t="str">
        <f>IF(COUNTIF(Year9Expected,"*60")=0,"",COUNTIF(Year9Expected,"*60"))</f>
        <v/>
      </c>
      <c r="AH30" s="38" t="str">
        <f>IF(COUNTIF(Year10Expected,"*60")=0,"",COUNTIF(Year10Expected,"*60"))</f>
        <v/>
      </c>
      <c r="BI30" s="29" t="s">
        <v>173</v>
      </c>
      <c r="BJ30" s="162">
        <f t="shared" ref="BJ30:BT30" si="10">COUNTIF(BJ3:BJ27,0)</f>
        <v>0</v>
      </c>
      <c r="BK30" s="162">
        <f t="shared" si="10"/>
        <v>0</v>
      </c>
      <c r="BL30" s="162">
        <f t="shared" si="10"/>
        <v>0</v>
      </c>
      <c r="BM30" s="162">
        <f t="shared" si="10"/>
        <v>0</v>
      </c>
      <c r="BN30" s="162">
        <f t="shared" si="10"/>
        <v>0</v>
      </c>
      <c r="BO30" s="162">
        <f t="shared" si="10"/>
        <v>0</v>
      </c>
      <c r="BP30" s="162">
        <f t="shared" si="10"/>
        <v>0</v>
      </c>
      <c r="BQ30" s="162">
        <f t="shared" si="10"/>
        <v>0</v>
      </c>
      <c r="BR30" s="162">
        <f t="shared" si="10"/>
        <v>0</v>
      </c>
      <c r="BS30" s="162">
        <f t="shared" si="10"/>
        <v>0</v>
      </c>
      <c r="BT30" s="162">
        <f t="shared" si="10"/>
        <v>0</v>
      </c>
      <c r="BU30" s="29" t="s">
        <v>173</v>
      </c>
      <c r="BV30" s="163">
        <f t="shared" ref="BV30:CE30" si="11">COUNTIF(BV3:BV27,0)</f>
        <v>0</v>
      </c>
      <c r="BW30" s="163">
        <f t="shared" si="11"/>
        <v>0</v>
      </c>
      <c r="BX30" s="163">
        <f t="shared" si="11"/>
        <v>0</v>
      </c>
      <c r="BY30" s="163">
        <f t="shared" si="11"/>
        <v>0</v>
      </c>
      <c r="BZ30" s="163">
        <f t="shared" si="11"/>
        <v>0</v>
      </c>
      <c r="CA30" s="163">
        <f t="shared" si="11"/>
        <v>0</v>
      </c>
      <c r="CB30" s="163">
        <f t="shared" si="11"/>
        <v>0</v>
      </c>
      <c r="CC30" s="163">
        <f t="shared" si="11"/>
        <v>0</v>
      </c>
      <c r="CD30" s="163">
        <f t="shared" si="11"/>
        <v>0</v>
      </c>
      <c r="CE30" s="163">
        <f t="shared" si="11"/>
        <v>0</v>
      </c>
    </row>
    <row r="31" spans="2:92" ht="13.5" customHeight="1" thickBot="1">
      <c r="B31" s="287" t="s">
        <v>174</v>
      </c>
      <c r="C31" s="288"/>
      <c r="D31" s="288"/>
      <c r="E31" s="288"/>
      <c r="F31" s="289"/>
      <c r="G31" s="197"/>
      <c r="H31" s="40" t="str">
        <f t="shared" ref="H31:R31" si="12">IF(ISERROR(AVERAGE(BJ21:BJ27,BJ9:BJ20, BJ3:BJ8)),"",AVERAGE(BJ21:BJ27,BJ9:BJ20, BJ3:BJ8))</f>
        <v/>
      </c>
      <c r="I31" s="40" t="str">
        <f t="shared" si="12"/>
        <v/>
      </c>
      <c r="J31" s="40" t="str">
        <f t="shared" si="12"/>
        <v/>
      </c>
      <c r="K31" s="40" t="str">
        <f t="shared" si="12"/>
        <v/>
      </c>
      <c r="L31" s="40" t="str">
        <f t="shared" si="12"/>
        <v/>
      </c>
      <c r="M31" s="40" t="str">
        <f t="shared" si="12"/>
        <v/>
      </c>
      <c r="N31" s="40" t="str">
        <f t="shared" si="12"/>
        <v/>
      </c>
      <c r="O31" s="40" t="str">
        <f t="shared" si="12"/>
        <v/>
      </c>
      <c r="P31" s="40" t="str">
        <f t="shared" si="12"/>
        <v/>
      </c>
      <c r="Q31" s="40" t="str">
        <f t="shared" si="12"/>
        <v/>
      </c>
      <c r="R31" s="40" t="str">
        <f t="shared" si="12"/>
        <v/>
      </c>
      <c r="Y31" s="40" t="str">
        <f t="shared" ref="Y31:AH31" si="13">IF(ISERROR(AVERAGE(BV21:BV27,BV9:BV20, BV3:BV8)),"",AVERAGE(BV21:BV27,BV9:BV20, BV3:BV8))</f>
        <v/>
      </c>
      <c r="Z31" s="40" t="str">
        <f t="shared" si="13"/>
        <v/>
      </c>
      <c r="AA31" s="40" t="str">
        <f t="shared" si="13"/>
        <v/>
      </c>
      <c r="AB31" s="40" t="str">
        <f t="shared" si="13"/>
        <v/>
      </c>
      <c r="AC31" s="40" t="str">
        <f t="shared" si="13"/>
        <v/>
      </c>
      <c r="AD31" s="40" t="str">
        <f t="shared" si="13"/>
        <v/>
      </c>
      <c r="AE31" s="40" t="str">
        <f t="shared" si="13"/>
        <v/>
      </c>
      <c r="AF31" s="40" t="str">
        <f t="shared" si="13"/>
        <v/>
      </c>
      <c r="AG31" s="40" t="str">
        <f t="shared" si="13"/>
        <v/>
      </c>
      <c r="AH31" s="40" t="str">
        <f t="shared" si="13"/>
        <v/>
      </c>
      <c r="AI31" s="1"/>
      <c r="AJ31" s="1"/>
      <c r="BB31" s="41"/>
      <c r="BC31" s="41"/>
      <c r="BD31" s="41"/>
      <c r="BE31" s="41"/>
      <c r="BG31" s="8"/>
      <c r="BH31" s="8"/>
      <c r="BI31" s="29" t="s">
        <v>174</v>
      </c>
      <c r="BJ31" s="42" t="str">
        <f t="shared" ref="BJ31:BT31" si="14">IF(ISERROR(AVERAGE(BJ21:BJ27,BJ9:BJ20,BJ3:BJ8)),"",(AVERAGE(BJ21:BJ27,BJ9:BJ20,BJ3:BJ8)))</f>
        <v/>
      </c>
      <c r="BK31" s="42" t="str">
        <f t="shared" si="14"/>
        <v/>
      </c>
      <c r="BL31" s="42" t="str">
        <f t="shared" si="14"/>
        <v/>
      </c>
      <c r="BM31" s="42" t="str">
        <f t="shared" si="14"/>
        <v/>
      </c>
      <c r="BN31" s="42" t="str">
        <f t="shared" si="14"/>
        <v/>
      </c>
      <c r="BO31" s="42" t="str">
        <f t="shared" si="14"/>
        <v/>
      </c>
      <c r="BP31" s="42" t="str">
        <f t="shared" si="14"/>
        <v/>
      </c>
      <c r="BQ31" s="42" t="str">
        <f t="shared" si="14"/>
        <v/>
      </c>
      <c r="BR31" s="42" t="str">
        <f t="shared" si="14"/>
        <v/>
      </c>
      <c r="BS31" s="42" t="str">
        <f t="shared" si="14"/>
        <v/>
      </c>
      <c r="BT31" s="42" t="str">
        <f t="shared" si="14"/>
        <v/>
      </c>
      <c r="BU31" s="29" t="s">
        <v>174</v>
      </c>
      <c r="BV31" s="42" t="str">
        <f t="shared" ref="BV31:CE31" si="15">IF(ISERROR(AVERAGE(BV21:BV27,BV9:BV20,BV3:BV8)),"",(AVERAGE(BV21:BV27,BV9:BV20,BV3:BV8)))</f>
        <v/>
      </c>
      <c r="BW31" s="42" t="str">
        <f t="shared" si="15"/>
        <v/>
      </c>
      <c r="BX31" s="42" t="str">
        <f t="shared" si="15"/>
        <v/>
      </c>
      <c r="BY31" s="42" t="str">
        <f t="shared" si="15"/>
        <v/>
      </c>
      <c r="BZ31" s="42" t="str">
        <f t="shared" si="15"/>
        <v/>
      </c>
      <c r="CA31" s="42" t="str">
        <f t="shared" si="15"/>
        <v/>
      </c>
      <c r="CB31" s="42" t="str">
        <f t="shared" si="15"/>
        <v/>
      </c>
      <c r="CC31" s="42" t="str">
        <f t="shared" si="15"/>
        <v/>
      </c>
      <c r="CD31" s="42" t="str">
        <f t="shared" si="15"/>
        <v/>
      </c>
      <c r="CE31" s="42" t="str">
        <f t="shared" si="15"/>
        <v/>
      </c>
      <c r="CF31" s="1"/>
      <c r="CH31" s="1"/>
      <c r="CJ31" s="1"/>
      <c r="CL31" s="1"/>
      <c r="CN31" s="1"/>
    </row>
    <row r="32" spans="2:92" ht="13.5" customHeight="1" thickBot="1">
      <c r="B32" s="43"/>
      <c r="C32" s="43"/>
      <c r="D32" s="44"/>
      <c r="E32" s="44"/>
      <c r="F32" s="44"/>
      <c r="G32" s="44"/>
      <c r="H32" s="44"/>
      <c r="I32" s="44"/>
      <c r="J32" s="44"/>
      <c r="K32" s="44"/>
      <c r="L32" s="44"/>
      <c r="M32" s="44"/>
      <c r="N32" s="44"/>
      <c r="O32" s="44"/>
      <c r="P32" s="44"/>
      <c r="AA32" s="44"/>
      <c r="AD32" s="44"/>
      <c r="AE32" s="44"/>
      <c r="AF32" s="44"/>
      <c r="AG32" s="44"/>
      <c r="AH32" s="44"/>
      <c r="AI32" s="44"/>
      <c r="AJ32" s="44"/>
      <c r="AX32" s="45" t="s">
        <v>110</v>
      </c>
      <c r="AY32" s="46" t="s">
        <v>108</v>
      </c>
      <c r="AZ32" s="47" t="s">
        <v>116</v>
      </c>
      <c r="BA32" s="1" t="s">
        <v>175</v>
      </c>
      <c r="BI32" s="29" t="s">
        <v>176</v>
      </c>
      <c r="BJ32" s="48" t="str">
        <f t="shared" ref="BJ32:BT32" si="16">IF(ISERROR(AVERAGE(BJ3:BJ8)),"",(AVERAGE(BJ3:BJ8)))</f>
        <v/>
      </c>
      <c r="BK32" s="48" t="str">
        <f t="shared" si="16"/>
        <v/>
      </c>
      <c r="BL32" s="48" t="str">
        <f t="shared" si="16"/>
        <v/>
      </c>
      <c r="BM32" s="48" t="str">
        <f t="shared" si="16"/>
        <v/>
      </c>
      <c r="BN32" s="48" t="str">
        <f t="shared" si="16"/>
        <v/>
      </c>
      <c r="BO32" s="48" t="str">
        <f t="shared" si="16"/>
        <v/>
      </c>
      <c r="BP32" s="48" t="str">
        <f t="shared" si="16"/>
        <v/>
      </c>
      <c r="BQ32" s="48" t="str">
        <f t="shared" si="16"/>
        <v/>
      </c>
      <c r="BR32" s="48" t="str">
        <f t="shared" si="16"/>
        <v/>
      </c>
      <c r="BS32" s="48" t="str">
        <f t="shared" si="16"/>
        <v/>
      </c>
      <c r="BT32" s="48" t="str">
        <f t="shared" si="16"/>
        <v/>
      </c>
      <c r="BU32" s="29" t="s">
        <v>176</v>
      </c>
      <c r="BV32" s="48" t="str">
        <f t="shared" ref="BV32:CE32" si="17">IF(ISERROR(AVERAGE(BV3:BV8)),"",(AVERAGE(BV3:BV8)))</f>
        <v/>
      </c>
      <c r="BW32" s="48" t="str">
        <f t="shared" si="17"/>
        <v/>
      </c>
      <c r="BX32" s="48" t="str">
        <f t="shared" si="17"/>
        <v/>
      </c>
      <c r="BY32" s="48" t="str">
        <f t="shared" si="17"/>
        <v/>
      </c>
      <c r="BZ32" s="48" t="str">
        <f t="shared" si="17"/>
        <v/>
      </c>
      <c r="CA32" s="48" t="str">
        <f t="shared" si="17"/>
        <v/>
      </c>
      <c r="CB32" s="48" t="str">
        <f t="shared" si="17"/>
        <v/>
      </c>
      <c r="CC32" s="48" t="str">
        <f t="shared" si="17"/>
        <v/>
      </c>
      <c r="CD32" s="48" t="str">
        <f t="shared" si="17"/>
        <v/>
      </c>
      <c r="CE32" s="48" t="str">
        <f t="shared" si="17"/>
        <v/>
      </c>
      <c r="CF32" s="44"/>
      <c r="CH32" s="44"/>
      <c r="CJ32" s="44"/>
      <c r="CL32" s="44"/>
      <c r="CN32" s="44"/>
    </row>
    <row r="33" spans="1:92" ht="15" thickBot="1">
      <c r="B33" s="290" t="s">
        <v>177</v>
      </c>
      <c r="C33" s="290"/>
      <c r="M33" s="44"/>
      <c r="N33" s="44"/>
      <c r="O33" s="44"/>
      <c r="P33" s="44"/>
      <c r="AA33" s="44"/>
      <c r="AD33" s="44"/>
      <c r="AE33" s="44"/>
      <c r="AF33" s="44"/>
      <c r="AG33" s="44"/>
      <c r="AH33" s="44"/>
      <c r="AI33" s="44"/>
      <c r="AJ33" s="44"/>
      <c r="AW33" s="49" t="s">
        <v>178</v>
      </c>
      <c r="AX33" s="50">
        <f>COUNTIF(AY3:AY8,BF4)</f>
        <v>0</v>
      </c>
      <c r="AY33" s="50">
        <f>VALUE(COUNTIF(AY3:AY8,BF5))</f>
        <v>0</v>
      </c>
      <c r="AZ33" s="50">
        <f>VALUE(COUNTIF(AY3:AY8,0))</f>
        <v>0</v>
      </c>
      <c r="BA33" s="50" t="e">
        <f>AVERAGEIF(AY3:AY8,"&gt;=0")</f>
        <v>#DIV/0!</v>
      </c>
      <c r="BI33" s="29" t="s">
        <v>179</v>
      </c>
      <c r="BJ33" s="51" t="str">
        <f t="shared" ref="BJ33:BT33" si="18">IF(ISERROR(AVERAGE(BJ9:BJ20)),"",(AVERAGE(BJ9:BJ20)))</f>
        <v/>
      </c>
      <c r="BK33" s="51" t="str">
        <f t="shared" si="18"/>
        <v/>
      </c>
      <c r="BL33" s="51" t="str">
        <f t="shared" si="18"/>
        <v/>
      </c>
      <c r="BM33" s="51" t="str">
        <f t="shared" si="18"/>
        <v/>
      </c>
      <c r="BN33" s="51" t="str">
        <f t="shared" si="18"/>
        <v/>
      </c>
      <c r="BO33" s="51" t="str">
        <f t="shared" si="18"/>
        <v/>
      </c>
      <c r="BP33" s="51" t="str">
        <f t="shared" si="18"/>
        <v/>
      </c>
      <c r="BQ33" s="51" t="str">
        <f t="shared" si="18"/>
        <v/>
      </c>
      <c r="BR33" s="51" t="str">
        <f t="shared" si="18"/>
        <v/>
      </c>
      <c r="BS33" s="51" t="str">
        <f t="shared" si="18"/>
        <v/>
      </c>
      <c r="BT33" s="51" t="str">
        <f t="shared" si="18"/>
        <v/>
      </c>
      <c r="BU33" s="29" t="s">
        <v>179</v>
      </c>
      <c r="BV33" s="51" t="str">
        <f t="shared" ref="BV33:CE33" si="19">IF(ISERROR(AVERAGE(BV9:BV20)),"",(AVERAGE(BV9:BV20)))</f>
        <v/>
      </c>
      <c r="BW33" s="51" t="str">
        <f t="shared" si="19"/>
        <v/>
      </c>
      <c r="BX33" s="51" t="str">
        <f t="shared" si="19"/>
        <v/>
      </c>
      <c r="BY33" s="51" t="str">
        <f t="shared" si="19"/>
        <v/>
      </c>
      <c r="BZ33" s="51" t="str">
        <f t="shared" si="19"/>
        <v/>
      </c>
      <c r="CA33" s="51" t="str">
        <f t="shared" si="19"/>
        <v/>
      </c>
      <c r="CB33" s="51" t="str">
        <f t="shared" si="19"/>
        <v/>
      </c>
      <c r="CC33" s="51" t="str">
        <f t="shared" si="19"/>
        <v/>
      </c>
      <c r="CD33" s="51" t="str">
        <f t="shared" si="19"/>
        <v/>
      </c>
      <c r="CE33" s="51" t="str">
        <f t="shared" si="19"/>
        <v/>
      </c>
      <c r="CF33" s="44"/>
      <c r="CH33" s="44"/>
      <c r="CJ33" s="44"/>
      <c r="CL33" s="44"/>
      <c r="CN33" s="44"/>
    </row>
    <row r="34" spans="1:92" ht="13.5" customHeight="1" thickBot="1">
      <c r="B34" s="290"/>
      <c r="C34" s="290"/>
      <c r="D34" s="52"/>
      <c r="E34" s="52"/>
      <c r="F34" s="8"/>
      <c r="G34" s="8"/>
      <c r="AW34" s="49" t="s">
        <v>180</v>
      </c>
      <c r="AX34" s="50">
        <f>COUNTIF(AY9:AY20,BF4)</f>
        <v>0</v>
      </c>
      <c r="AY34" s="50">
        <f>VALUE(COUNTIF(AY9:AY20,BF5))</f>
        <v>0</v>
      </c>
      <c r="AZ34" s="50">
        <f>VALUE(COUNTIF(AY9:AY20,0))</f>
        <v>0</v>
      </c>
      <c r="BA34" s="50" t="e">
        <f>AVERAGEIF(AY9:AY20,"&gt;=0")</f>
        <v>#DIV/0!</v>
      </c>
      <c r="BI34" s="29" t="s">
        <v>181</v>
      </c>
      <c r="BJ34" s="53" t="str">
        <f>IF(ISERROR(AVERAGE(BJ21:BJ27)),"",(AVERAGE(BJ21:BJ27)))</f>
        <v/>
      </c>
      <c r="BK34" s="53" t="str">
        <f t="shared" ref="BK34:BT34" si="20">IF(ISERROR(AVERAGE(BK21:BK27)),"",(AVERAGE(BK21:BK27)))</f>
        <v/>
      </c>
      <c r="BL34" s="53" t="str">
        <f t="shared" si="20"/>
        <v/>
      </c>
      <c r="BM34" s="53" t="str">
        <f t="shared" si="20"/>
        <v/>
      </c>
      <c r="BN34" s="53" t="str">
        <f t="shared" si="20"/>
        <v/>
      </c>
      <c r="BO34" s="53" t="str">
        <f t="shared" si="20"/>
        <v/>
      </c>
      <c r="BP34" s="53" t="str">
        <f t="shared" si="20"/>
        <v/>
      </c>
      <c r="BQ34" s="53" t="str">
        <f t="shared" si="20"/>
        <v/>
      </c>
      <c r="BR34" s="53" t="str">
        <f t="shared" si="20"/>
        <v/>
      </c>
      <c r="BS34" s="53" t="str">
        <f t="shared" si="20"/>
        <v/>
      </c>
      <c r="BT34" s="53" t="str">
        <f t="shared" si="20"/>
        <v/>
      </c>
      <c r="BU34" s="29" t="s">
        <v>181</v>
      </c>
      <c r="BV34" s="53" t="str">
        <f t="shared" ref="BV34:CE34" si="21">IF(ISERROR(AVERAGE(BV21:BV27)),"",(AVERAGE(BV21:BV27)))</f>
        <v/>
      </c>
      <c r="BW34" s="53" t="str">
        <f t="shared" si="21"/>
        <v/>
      </c>
      <c r="BX34" s="53" t="str">
        <f t="shared" si="21"/>
        <v/>
      </c>
      <c r="BY34" s="53" t="str">
        <f t="shared" si="21"/>
        <v/>
      </c>
      <c r="BZ34" s="53" t="str">
        <f t="shared" si="21"/>
        <v/>
      </c>
      <c r="CA34" s="53" t="str">
        <f t="shared" si="21"/>
        <v/>
      </c>
      <c r="CB34" s="53" t="str">
        <f t="shared" si="21"/>
        <v/>
      </c>
      <c r="CC34" s="53" t="str">
        <f t="shared" si="21"/>
        <v/>
      </c>
      <c r="CD34" s="53" t="str">
        <f t="shared" si="21"/>
        <v/>
      </c>
      <c r="CE34" s="53" t="str">
        <f t="shared" si="21"/>
        <v/>
      </c>
    </row>
    <row r="35" spans="1:92" ht="22.9" customHeight="1">
      <c r="B35" s="291" t="s">
        <v>182</v>
      </c>
      <c r="C35" s="292"/>
      <c r="D35" s="292"/>
      <c r="E35" s="292"/>
      <c r="F35" s="292"/>
      <c r="G35" s="292"/>
      <c r="H35" s="292"/>
      <c r="I35" s="292"/>
      <c r="J35" s="292"/>
      <c r="K35" s="293"/>
      <c r="AW35" s="49" t="s">
        <v>183</v>
      </c>
      <c r="AX35" s="50">
        <f>COUNTIF(AY21:AY27,BF4)</f>
        <v>0</v>
      </c>
      <c r="AY35" s="50">
        <f>COUNTIF(AY21:AY27,BF5)</f>
        <v>0</v>
      </c>
      <c r="AZ35" s="50">
        <f>VALUE(COUNTIF(AY21:AY27,0))</f>
        <v>0</v>
      </c>
      <c r="BA35" s="50" t="e">
        <f>AVERAGEIF(AY21:AY27,"&gt;=0")</f>
        <v>#DIV/0!</v>
      </c>
      <c r="BG35" s="8"/>
      <c r="BH35" s="8"/>
      <c r="BI35" s="8"/>
      <c r="BJ35" s="8"/>
      <c r="BK35" s="8"/>
      <c r="BO35" s="1"/>
      <c r="BP35" s="1"/>
      <c r="BQ35" s="1"/>
      <c r="BR35" s="1"/>
      <c r="BS35" s="1"/>
      <c r="BT35" s="1"/>
      <c r="CB35" s="1"/>
    </row>
    <row r="36" spans="1:92" ht="21" customHeight="1">
      <c r="A36" s="8"/>
      <c r="B36" s="294" t="s">
        <v>9</v>
      </c>
      <c r="C36" s="295"/>
      <c r="D36" s="296"/>
      <c r="E36" s="297" t="s">
        <v>10</v>
      </c>
      <c r="F36" s="298"/>
      <c r="G36" s="298"/>
      <c r="H36" s="299"/>
      <c r="I36" s="297" t="s">
        <v>11</v>
      </c>
      <c r="J36" s="298"/>
      <c r="K36" s="299"/>
      <c r="AW36" s="1" t="s">
        <v>184</v>
      </c>
      <c r="AX36" s="50">
        <f>VALUE(SUM(AX33:AX35))</f>
        <v>0</v>
      </c>
      <c r="AY36" s="50">
        <f>VALUE(SUM(AY33:AY35))</f>
        <v>0</v>
      </c>
      <c r="AZ36" s="50">
        <f>VALUE(SUM(AZ33:AZ35))</f>
        <v>0</v>
      </c>
      <c r="BA36" s="50" t="e">
        <f>AVERAGEIF(AY3:AY27,"&gt;=0")</f>
        <v>#DIV/0!</v>
      </c>
    </row>
    <row r="37" spans="1:92" ht="22.15" customHeight="1">
      <c r="A37" s="8"/>
      <c r="B37" s="300"/>
      <c r="C37" s="301"/>
      <c r="D37" s="302"/>
      <c r="E37" s="396"/>
      <c r="F37" s="397"/>
      <c r="G37" s="397"/>
      <c r="H37" s="398"/>
      <c r="I37" s="303"/>
      <c r="J37" s="397"/>
      <c r="K37" s="398"/>
      <c r="AW37" s="49" t="s">
        <v>185</v>
      </c>
      <c r="BA37" s="50" t="str">
        <f>IF(ISERROR(AVERAGE(AY21:AY27,AY9:AY20,AY3:AY8)),"",(AVERAGE(AY21:AY27,AY9:AY20,AY3:AY8)))</f>
        <v/>
      </c>
      <c r="BK37" s="8"/>
      <c r="CB37" s="1"/>
    </row>
    <row r="38" spans="1:92" ht="13.9">
      <c r="A38" s="8"/>
      <c r="B38" s="8"/>
      <c r="C38" s="8"/>
      <c r="D38" s="8"/>
      <c r="E38" s="8"/>
      <c r="F38" s="8"/>
      <c r="G38" s="8"/>
      <c r="AK38" s="49"/>
      <c r="AX38" s="45" t="s">
        <v>110</v>
      </c>
      <c r="AY38" s="46" t="s">
        <v>108</v>
      </c>
      <c r="AZ38" s="47" t="s">
        <v>116</v>
      </c>
      <c r="BA38" s="1" t="s">
        <v>175</v>
      </c>
      <c r="BK38" s="8"/>
      <c r="CB38" s="1"/>
    </row>
    <row r="39" spans="1:92" ht="19.149999999999999" customHeight="1">
      <c r="B39" s="141" t="s">
        <v>186</v>
      </c>
      <c r="C39" s="54"/>
      <c r="D39" s="55"/>
      <c r="E39" s="55"/>
      <c r="F39" s="55"/>
      <c r="G39" s="55"/>
      <c r="H39" s="55"/>
      <c r="AW39" s="49" t="s">
        <v>187</v>
      </c>
      <c r="AX39" s="50">
        <f>COUNTIF(BA3:BA8,BF4)</f>
        <v>0</v>
      </c>
      <c r="AY39" s="50">
        <f>COUNTIF(BA3:BA8,BF5)</f>
        <v>0</v>
      </c>
      <c r="AZ39" s="50">
        <f>COUNTIF(BA3:BA8,0)</f>
        <v>0</v>
      </c>
      <c r="BA39" s="50" t="e">
        <f>AVERAGEIF(AY9:AY11,"&gt;=0")</f>
        <v>#DIV/0!</v>
      </c>
      <c r="BK39" s="8"/>
      <c r="CB39" s="1"/>
    </row>
    <row r="40" spans="1:92" ht="16.899999999999999" thickBot="1">
      <c r="B40" s="96" t="s">
        <v>188</v>
      </c>
      <c r="C40" s="96"/>
      <c r="D40" s="56" t="str">
        <f>_xlfn.IFNA(AX28,"")</f>
        <v/>
      </c>
      <c r="E40" s="56"/>
      <c r="F40" s="55"/>
      <c r="G40" s="57"/>
      <c r="H40" s="57"/>
      <c r="AW40" s="49" t="s">
        <v>189</v>
      </c>
      <c r="AX40" s="50">
        <f>COUNTIF(BA9:BA20,BF4)</f>
        <v>0</v>
      </c>
      <c r="AY40" s="50">
        <f>COUNTIF(BA9:BA20,BF5)</f>
        <v>0</v>
      </c>
      <c r="AZ40" s="50">
        <f>COUNTIF(BA9:BA20,0)</f>
        <v>0</v>
      </c>
      <c r="BA40" s="50" t="e">
        <f>AVERAGEIF(BA9:BA20,"&gt;=0")</f>
        <v>#DIV/0!</v>
      </c>
      <c r="BK40" s="8"/>
      <c r="CB40" s="1"/>
    </row>
    <row r="41" spans="1:92" ht="16.149999999999999">
      <c r="B41" s="58"/>
      <c r="C41" s="59"/>
      <c r="D41" s="136" t="s">
        <v>190</v>
      </c>
      <c r="E41" s="137"/>
      <c r="F41" s="138" t="s">
        <v>191</v>
      </c>
      <c r="G41" s="139"/>
      <c r="H41" s="138" t="s">
        <v>192</v>
      </c>
      <c r="I41" s="139"/>
      <c r="J41" s="138" t="s">
        <v>193</v>
      </c>
      <c r="K41" s="140"/>
      <c r="AW41" s="49" t="s">
        <v>194</v>
      </c>
      <c r="AX41" s="50">
        <f>COUNTIF(BA21:BA27,BF4)</f>
        <v>0</v>
      </c>
      <c r="AY41" s="50">
        <f>COUNTIF(BA21:BA27,BF5)</f>
        <v>0</v>
      </c>
      <c r="AZ41" s="50">
        <f>COUNTIF(BA21:BA27,0)</f>
        <v>0</v>
      </c>
      <c r="BA41" s="50" t="e">
        <f>AVERAGEIF(BA21:BA27,"&gt;=0")</f>
        <v>#DIV/0!</v>
      </c>
      <c r="BK41" s="8"/>
      <c r="CB41" s="1"/>
    </row>
    <row r="42" spans="1:92" ht="16.149999999999999">
      <c r="B42" s="94" t="s">
        <v>195</v>
      </c>
      <c r="C42" s="95"/>
      <c r="D42" s="107"/>
      <c r="E42" s="108"/>
      <c r="F42" s="111" t="s">
        <v>196</v>
      </c>
      <c r="G42" s="113"/>
      <c r="H42" s="111" t="s">
        <v>196</v>
      </c>
      <c r="I42" s="113"/>
      <c r="J42" s="111" t="s">
        <v>196</v>
      </c>
      <c r="K42" s="112"/>
      <c r="AW42" s="1" t="s">
        <v>197</v>
      </c>
      <c r="AX42" s="50">
        <f>SUM(AX39:AX41)</f>
        <v>0</v>
      </c>
      <c r="AY42" s="50">
        <f>SUM(AY39:AY41)</f>
        <v>0</v>
      </c>
      <c r="AZ42" s="50">
        <f>SUM(AZ39:AZ41)</f>
        <v>0</v>
      </c>
      <c r="BA42" s="50"/>
      <c r="BK42" s="8"/>
      <c r="CB42" s="1"/>
    </row>
    <row r="43" spans="1:92" ht="16.149999999999999">
      <c r="B43" s="105" t="str">
        <f>BE4</f>
        <v>≥80</v>
      </c>
      <c r="C43" s="106"/>
      <c r="D43" s="109" t="e">
        <f>IF(AX36=0,NA(),AX36)</f>
        <v>#N/A</v>
      </c>
      <c r="E43" s="109"/>
      <c r="F43" s="109" t="e">
        <f>IF(AX33=0,NA(),AX33)</f>
        <v>#N/A</v>
      </c>
      <c r="G43" s="109"/>
      <c r="H43" s="109" t="e">
        <f>IF(AX34=0,NA(),AX34)</f>
        <v>#N/A</v>
      </c>
      <c r="I43" s="109"/>
      <c r="J43" s="109" t="e">
        <f>IF(AX35=0,NA(),AX35)</f>
        <v>#N/A</v>
      </c>
      <c r="K43" s="109"/>
      <c r="AW43" s="49" t="s">
        <v>198</v>
      </c>
      <c r="AX43" s="50"/>
      <c r="AY43" s="50"/>
      <c r="AZ43" s="50"/>
      <c r="BA43" s="50" t="str">
        <f>IF(ISERROR(AVERAGE(BA21:BA27,BA9:BA20,BA3:BA8)),"",(AVERAGE(BA21:BA27,BA9:BA20,BA3:BA8)))</f>
        <v/>
      </c>
      <c r="BK43" s="8"/>
      <c r="CB43" s="1"/>
    </row>
    <row r="44" spans="1:92" ht="16.149999999999999">
      <c r="B44" s="103" t="str">
        <f>BE5</f>
        <v>60-79</v>
      </c>
      <c r="C44" s="104"/>
      <c r="D44" s="109" t="e">
        <f>IF(AY36=0,NA(),AY36)</f>
        <v>#N/A</v>
      </c>
      <c r="E44" s="109"/>
      <c r="F44" s="109" t="e">
        <f>IF(AY33=0,NA(),AY33)</f>
        <v>#N/A</v>
      </c>
      <c r="G44" s="109"/>
      <c r="H44" s="109" t="e">
        <f>IF(AY34=0,NA(),AY34)</f>
        <v>#N/A</v>
      </c>
      <c r="I44" s="109"/>
      <c r="J44" s="109" t="e">
        <f>IF(AY35=0,NA(),AY35)</f>
        <v>#N/A</v>
      </c>
      <c r="K44" s="109"/>
      <c r="AQ44" s="8"/>
      <c r="BK44" s="8"/>
      <c r="CB44" s="1"/>
    </row>
    <row r="45" spans="1:92" ht="16.149999999999999">
      <c r="B45" s="101" t="str">
        <f>BE6</f>
        <v>&lt;60</v>
      </c>
      <c r="C45" s="102"/>
      <c r="D45" s="109" t="e">
        <f>IF(AZ36=0,NA(),AZ36)</f>
        <v>#N/A</v>
      </c>
      <c r="E45" s="109"/>
      <c r="F45" s="109" t="e">
        <f>IF(AZ33=0,NA(),AZ33)</f>
        <v>#N/A</v>
      </c>
      <c r="G45" s="109"/>
      <c r="H45" s="109" t="e">
        <f>IF(AZ34=0,NA(),AZ34)</f>
        <v>#N/A</v>
      </c>
      <c r="I45" s="109"/>
      <c r="J45" s="109" t="e">
        <f>IF(AZ35=0,NA(),AZ35)</f>
        <v>#N/A</v>
      </c>
      <c r="K45" s="109"/>
      <c r="AQ45" s="8"/>
      <c r="BK45" s="8"/>
      <c r="CB45" s="1"/>
    </row>
    <row r="46" spans="1:92" s="8" customFormat="1" ht="16.899999999999999" thickBot="1">
      <c r="B46" s="99" t="s">
        <v>199</v>
      </c>
      <c r="C46" s="100"/>
      <c r="D46" s="97" t="str">
        <f>IFERROR(BA36,"n/a")</f>
        <v>n/a</v>
      </c>
      <c r="E46" s="98"/>
      <c r="F46" s="97" t="str">
        <f>IFERROR(BA33,"n/a")</f>
        <v>n/a</v>
      </c>
      <c r="G46" s="98"/>
      <c r="H46" s="97" t="str">
        <f>IFERROR(BA34,"n/a")</f>
        <v>n/a</v>
      </c>
      <c r="I46" s="98"/>
      <c r="J46" s="97" t="str">
        <f>IFERROR(BA35,"n/a")</f>
        <v>n/a</v>
      </c>
      <c r="K46" s="110"/>
      <c r="Q46" s="1"/>
      <c r="R46" s="1"/>
      <c r="S46" s="1"/>
      <c r="T46" s="1"/>
      <c r="U46" s="1"/>
      <c r="V46" s="1"/>
      <c r="W46" s="1"/>
      <c r="X46" s="1"/>
      <c r="Y46" s="1"/>
      <c r="Z46" s="1"/>
      <c r="AB46" s="1"/>
      <c r="AC46" s="1"/>
      <c r="AK46" s="1"/>
      <c r="AL46" s="1"/>
      <c r="AM46" s="1"/>
      <c r="AN46" s="1"/>
      <c r="AO46" s="1"/>
      <c r="AP46" s="1"/>
      <c r="AR46" s="1"/>
      <c r="AS46" s="1"/>
      <c r="AT46" s="1"/>
      <c r="AU46" s="1"/>
      <c r="AV46" s="1"/>
      <c r="AW46" s="1"/>
      <c r="AX46" s="1"/>
      <c r="AY46" s="1"/>
      <c r="AZ46" s="1"/>
      <c r="BA46" s="1"/>
      <c r="BB46" s="1"/>
      <c r="BC46" s="1"/>
      <c r="BD46" s="1"/>
      <c r="BE46" s="1"/>
      <c r="BF46" s="1"/>
      <c r="BG46" s="1"/>
      <c r="BH46" s="1"/>
      <c r="BI46" s="1"/>
      <c r="BJ46" s="1"/>
      <c r="CB46" s="1"/>
      <c r="CG46" s="1"/>
      <c r="CI46" s="1"/>
      <c r="CK46" s="1"/>
      <c r="CM46" s="1"/>
    </row>
    <row r="47" spans="1:92" s="8" customFormat="1" ht="13.9">
      <c r="B47" s="44"/>
      <c r="C47" s="44"/>
      <c r="D47" s="1"/>
      <c r="E47" s="1"/>
      <c r="F47" s="1"/>
      <c r="G47" s="1"/>
      <c r="L47" s="44"/>
      <c r="Q47" s="1"/>
      <c r="R47" s="1"/>
      <c r="S47" s="1"/>
      <c r="T47" s="1"/>
      <c r="U47" s="1"/>
      <c r="V47" s="1"/>
      <c r="W47" s="1"/>
      <c r="X47" s="1"/>
      <c r="Y47" s="1"/>
      <c r="Z47" s="1"/>
      <c r="AB47" s="1"/>
      <c r="AC47" s="1"/>
      <c r="AK47" s="1"/>
      <c r="AL47" s="1"/>
      <c r="AM47" s="1"/>
      <c r="AN47" s="1"/>
      <c r="AO47" s="1"/>
      <c r="AP47" s="1"/>
      <c r="AR47" s="1"/>
      <c r="AS47" s="1"/>
      <c r="AT47" s="1"/>
      <c r="AU47" s="1"/>
      <c r="AV47" s="1"/>
      <c r="AW47" s="1"/>
      <c r="AX47" s="1"/>
      <c r="AY47" s="1"/>
      <c r="AZ47" s="1"/>
      <c r="BA47" s="1"/>
      <c r="BB47" s="1"/>
      <c r="BC47" s="1"/>
      <c r="BD47" s="1"/>
      <c r="BE47" s="1"/>
      <c r="BF47" s="1"/>
      <c r="BG47" s="1"/>
      <c r="BH47" s="1"/>
      <c r="BI47" s="1"/>
      <c r="BJ47" s="1"/>
      <c r="CB47" s="1"/>
      <c r="CG47" s="1"/>
      <c r="CI47" s="1"/>
      <c r="CK47" s="1"/>
      <c r="CM47" s="1"/>
    </row>
    <row r="48" spans="1:92" s="8" customFormat="1" ht="13.9">
      <c r="B48" s="1"/>
      <c r="C48" s="1"/>
      <c r="D48" s="1"/>
      <c r="E48" s="1"/>
      <c r="F48" s="1"/>
      <c r="G48" s="1"/>
      <c r="Q48" s="1"/>
      <c r="R48" s="1"/>
      <c r="S48" s="1"/>
      <c r="T48" s="1"/>
      <c r="U48" s="1"/>
      <c r="V48" s="1"/>
      <c r="W48" s="1"/>
      <c r="X48" s="1"/>
      <c r="Y48" s="1"/>
      <c r="Z48" s="1"/>
      <c r="AB48" s="1"/>
      <c r="AC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CB48" s="1"/>
      <c r="CG48" s="1"/>
      <c r="CI48" s="1"/>
      <c r="CK48" s="1"/>
      <c r="CM48" s="1"/>
    </row>
    <row r="49" spans="2:91" s="8" customFormat="1" ht="13.9">
      <c r="B49" s="1"/>
      <c r="C49" s="1"/>
      <c r="D49" s="1"/>
      <c r="E49" s="1"/>
      <c r="F49" s="1"/>
      <c r="G49" s="1"/>
      <c r="Q49" s="1"/>
      <c r="R49" s="1"/>
      <c r="S49" s="1"/>
      <c r="T49" s="1"/>
      <c r="U49" s="1"/>
      <c r="V49" s="1"/>
      <c r="W49" s="1"/>
      <c r="X49" s="1"/>
      <c r="Y49" s="1"/>
      <c r="Z49" s="1"/>
      <c r="AB49" s="1"/>
      <c r="AC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ht="13.9">
      <c r="B50" s="1"/>
      <c r="C50" s="1"/>
      <c r="D50" s="1"/>
      <c r="E50" s="1"/>
      <c r="F50" s="1"/>
      <c r="G50" s="1"/>
      <c r="Q50" s="1"/>
      <c r="R50" s="1"/>
      <c r="S50" s="1"/>
      <c r="T50" s="1"/>
      <c r="U50" s="1"/>
      <c r="V50" s="1"/>
      <c r="W50" s="1"/>
      <c r="X50" s="1"/>
      <c r="Y50" s="1"/>
      <c r="Z50" s="1"/>
      <c r="AB50" s="1"/>
      <c r="AC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ht="13.9">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ht="13.9">
      <c r="B52" s="1"/>
      <c r="C52" s="1"/>
      <c r="D52" s="1"/>
      <c r="E52" s="1"/>
      <c r="F52" s="1"/>
      <c r="G52" s="1"/>
      <c r="Q52" s="1"/>
      <c r="R52" s="1"/>
      <c r="S52" s="1"/>
      <c r="T52" s="1"/>
      <c r="U52" s="1"/>
      <c r="V52" s="1"/>
      <c r="W52" s="1"/>
      <c r="X52" s="1"/>
      <c r="Y52" s="49"/>
      <c r="Z52" s="1"/>
      <c r="AA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ht="13.9">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ht="13.9">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ht="13.9">
      <c r="B55" s="1"/>
      <c r="C55" s="1"/>
      <c r="F55" s="1"/>
      <c r="G55" s="1"/>
      <c r="H55" s="1"/>
      <c r="I55" s="1"/>
      <c r="J55" s="1"/>
      <c r="K55" s="1"/>
      <c r="Q55" s="1"/>
      <c r="R55" s="1"/>
      <c r="S55" s="1"/>
      <c r="T55" s="1"/>
      <c r="U55" s="1"/>
      <c r="V55" s="1"/>
      <c r="W55" s="1"/>
      <c r="X55" s="1"/>
      <c r="Y55" s="1"/>
      <c r="Z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ht="13.9">
      <c r="B56" s="1"/>
      <c r="C56" s="1"/>
      <c r="I56" s="1"/>
      <c r="J56" s="1"/>
      <c r="K56" s="1"/>
      <c r="L56" s="1"/>
      <c r="M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ht="13.9">
      <c r="B57" s="1"/>
      <c r="C57" s="1"/>
      <c r="I57" s="1"/>
      <c r="J57" s="1"/>
      <c r="K57" s="1"/>
      <c r="L57" s="1"/>
      <c r="M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ht="18.600000000000001">
      <c r="B58" s="1"/>
      <c r="C58" s="1"/>
      <c r="F58" s="60"/>
      <c r="G58" s="60"/>
      <c r="H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ht="13.9">
      <c r="B59" s="1"/>
      <c r="C59" s="1"/>
      <c r="F59" s="1"/>
      <c r="G59" s="1"/>
      <c r="H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ht="13.9">
      <c r="B60" s="1"/>
      <c r="C60" s="1"/>
      <c r="F60" s="1"/>
      <c r="G60" s="1"/>
      <c r="H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ht="13.9">
      <c r="B61" s="1"/>
      <c r="C61" s="1"/>
      <c r="F61" s="1"/>
      <c r="G61" s="1"/>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ht="13.9">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ht="13.9">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ht="13.9">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K64" s="1"/>
      <c r="CM64" s="1"/>
    </row>
    <row r="65" spans="2:91" s="8" customFormat="1" ht="13.9">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K65" s="1"/>
      <c r="CM65" s="1"/>
    </row>
    <row r="66" spans="2:91" s="8" customFormat="1" ht="13.9">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CK66" s="1"/>
      <c r="CM66" s="1"/>
    </row>
    <row r="67" spans="2:91" s="8" customFormat="1" ht="13.9">
      <c r="B67" s="1"/>
      <c r="C67" s="1"/>
      <c r="F67" s="1"/>
      <c r="G67" s="1"/>
      <c r="H67" s="1"/>
      <c r="Q67" s="1"/>
      <c r="R67" s="1"/>
      <c r="S67" s="1"/>
      <c r="T67" s="1"/>
      <c r="U67" s="1"/>
      <c r="V67" s="1"/>
      <c r="W67" s="1"/>
      <c r="X67" s="1"/>
      <c r="Y67" s="1"/>
      <c r="Z67" s="1"/>
      <c r="AB67" s="1"/>
      <c r="AC67" s="1"/>
      <c r="AK67" s="1"/>
      <c r="AL67" s="1"/>
      <c r="AM67" s="1"/>
      <c r="AN67" s="1"/>
      <c r="AO67" s="1"/>
      <c r="AP67" s="1"/>
      <c r="AR67" s="1"/>
      <c r="AS67" s="1"/>
      <c r="AT67" s="1"/>
      <c r="AU67" s="49"/>
      <c r="AV67" s="49"/>
      <c r="AW67" s="49"/>
      <c r="AX67" s="1"/>
      <c r="AY67" s="1"/>
      <c r="AZ67" s="1"/>
      <c r="BA67" s="1"/>
      <c r="BB67" s="1"/>
      <c r="BC67" s="1"/>
      <c r="BD67" s="61"/>
      <c r="BE67" s="1"/>
      <c r="BF67" s="1"/>
      <c r="BG67" s="1"/>
      <c r="BH67" s="1"/>
      <c r="BI67" s="1"/>
      <c r="BJ67" s="1"/>
      <c r="BK67" s="1"/>
      <c r="CK67" s="1"/>
      <c r="CM67" s="1"/>
    </row>
    <row r="68" spans="2:91" s="8" customFormat="1" ht="13.9">
      <c r="B68" s="1"/>
      <c r="C68" s="1"/>
      <c r="F68" s="1"/>
      <c r="G68" s="1"/>
      <c r="H68" s="1"/>
      <c r="Q68" s="1"/>
      <c r="R68" s="1"/>
      <c r="S68" s="1"/>
      <c r="T68" s="1"/>
      <c r="U68" s="1"/>
      <c r="V68" s="1"/>
      <c r="W68" s="1"/>
      <c r="X68" s="1"/>
      <c r="Y68" s="1"/>
      <c r="Z68" s="1"/>
      <c r="AB68" s="1"/>
      <c r="AC68" s="1"/>
      <c r="AK68" s="1"/>
      <c r="AL68" s="1"/>
      <c r="AM68" s="1"/>
      <c r="AN68" s="1"/>
      <c r="AO68" s="1"/>
      <c r="AP68" s="1"/>
      <c r="AR68" s="1"/>
      <c r="AS68" s="1"/>
      <c r="AT68" s="1"/>
      <c r="AU68" s="50"/>
      <c r="AV68" s="1"/>
      <c r="AW68" s="1"/>
      <c r="AX68" s="1"/>
      <c r="AY68" s="1"/>
      <c r="AZ68" s="61"/>
      <c r="BA68" s="61"/>
      <c r="BB68" s="61"/>
      <c r="BC68" s="61"/>
      <c r="BD68" s="61"/>
      <c r="BE68" s="1"/>
      <c r="BF68" s="1"/>
      <c r="BG68" s="1"/>
      <c r="BH68" s="1"/>
      <c r="BI68" s="1"/>
      <c r="BJ68" s="1"/>
      <c r="BK68" s="1"/>
      <c r="CK68" s="1"/>
      <c r="CM68" s="1"/>
    </row>
    <row r="69" spans="2:91" s="8" customFormat="1" ht="13.9">
      <c r="B69" s="1"/>
      <c r="C69" s="1"/>
      <c r="F69" s="1"/>
      <c r="G69" s="1"/>
      <c r="H69" s="1"/>
      <c r="Q69" s="1"/>
      <c r="R69" s="1"/>
      <c r="S69" s="1"/>
      <c r="T69" s="1"/>
      <c r="U69" s="1"/>
      <c r="V69" s="1"/>
      <c r="W69" s="1"/>
      <c r="X69" s="1"/>
      <c r="Y69" s="1"/>
      <c r="Z69" s="1"/>
      <c r="AB69" s="1"/>
      <c r="AC69" s="1"/>
      <c r="AK69" s="1"/>
      <c r="AL69" s="1"/>
      <c r="AM69" s="1"/>
      <c r="AN69" s="1"/>
      <c r="AO69" s="1"/>
      <c r="AP69" s="1"/>
      <c r="AR69" s="1"/>
      <c r="AS69" s="1"/>
      <c r="AT69" s="1"/>
      <c r="AU69" s="50"/>
      <c r="AV69" s="1"/>
      <c r="AW69" s="1"/>
      <c r="AX69" s="1"/>
      <c r="AY69" s="1"/>
      <c r="AZ69" s="1"/>
      <c r="BA69" s="1"/>
      <c r="BB69" s="1"/>
      <c r="BC69" s="1"/>
      <c r="BD69" s="1"/>
      <c r="BE69" s="1"/>
      <c r="BF69" s="1"/>
      <c r="BG69" s="1"/>
      <c r="BH69" s="1"/>
      <c r="BI69" s="1"/>
      <c r="BJ69" s="1"/>
      <c r="BK69" s="1"/>
      <c r="CK69" s="1"/>
      <c r="CM69" s="1"/>
    </row>
    <row r="70" spans="2:91" s="8" customFormat="1" ht="13.9">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50"/>
      <c r="AV70" s="1"/>
      <c r="AW70" s="1"/>
      <c r="AX70" s="1"/>
      <c r="AY70" s="1"/>
      <c r="AZ70" s="1"/>
      <c r="BA70" s="1"/>
      <c r="BB70" s="1"/>
      <c r="BC70" s="1"/>
      <c r="BD70" s="1"/>
      <c r="BE70" s="1"/>
      <c r="BF70" s="1"/>
      <c r="BG70" s="1"/>
      <c r="BH70" s="1"/>
      <c r="BI70" s="1"/>
      <c r="BJ70" s="1"/>
      <c r="BK70" s="1"/>
      <c r="CK70" s="1"/>
      <c r="CM70" s="1"/>
    </row>
    <row r="71" spans="2:91" s="8" customFormat="1" ht="19.149999999999999" thickBot="1">
      <c r="B71" s="141" t="s">
        <v>200</v>
      </c>
      <c r="C71" s="54"/>
      <c r="D71" s="55"/>
      <c r="E71" s="55"/>
      <c r="F71" s="55"/>
      <c r="G71" s="55"/>
      <c r="H71" s="55"/>
      <c r="I71" s="55"/>
      <c r="J71" s="55"/>
      <c r="Q71" s="1"/>
      <c r="R71" s="1"/>
      <c r="S71" s="1"/>
      <c r="T71" s="1"/>
      <c r="U71" s="1"/>
      <c r="V71" s="1"/>
      <c r="W71" s="1"/>
      <c r="X71" s="1"/>
      <c r="Y71" s="1"/>
      <c r="Z71" s="1"/>
      <c r="AA71" s="1"/>
      <c r="AB71" s="1"/>
      <c r="AC71" s="1"/>
      <c r="AK71" s="1"/>
      <c r="AL71" s="1"/>
      <c r="AM71" s="1"/>
      <c r="AN71" s="1"/>
      <c r="AO71" s="1"/>
      <c r="AP71" s="1"/>
      <c r="AR71" s="1"/>
      <c r="AS71" s="1"/>
      <c r="AT71" s="1"/>
      <c r="AU71" s="50"/>
      <c r="AV71" s="1"/>
      <c r="AW71" s="1"/>
      <c r="AX71" s="1"/>
      <c r="AY71" s="1"/>
      <c r="AZ71" s="1"/>
      <c r="BA71" s="1"/>
      <c r="BB71" s="1"/>
      <c r="BC71" s="1"/>
      <c r="BD71" s="1"/>
      <c r="BE71" s="1"/>
      <c r="BF71" s="1"/>
      <c r="BG71" s="1"/>
      <c r="BH71" s="1"/>
      <c r="BI71" s="1"/>
      <c r="BJ71" s="1"/>
      <c r="BK71" s="1"/>
      <c r="CG71" s="1"/>
      <c r="CI71" s="1"/>
      <c r="CK71" s="1"/>
      <c r="CM71" s="1"/>
    </row>
    <row r="72" spans="2:91" s="8" customFormat="1" ht="16.149999999999999">
      <c r="B72" s="62"/>
      <c r="C72" s="63"/>
      <c r="D72" s="63"/>
      <c r="E72" s="116" t="s">
        <v>201</v>
      </c>
      <c r="F72" s="63"/>
      <c r="G72" s="345" t="s">
        <v>199</v>
      </c>
      <c r="H72" s="346"/>
      <c r="I72" s="346"/>
      <c r="J72" s="346"/>
      <c r="K72" s="347"/>
      <c r="Q72" s="1"/>
      <c r="R72" s="1"/>
      <c r="S72" s="1"/>
      <c r="T72" s="1"/>
      <c r="U72" s="1"/>
      <c r="V72" s="1"/>
      <c r="W72" s="1"/>
      <c r="X72" s="1"/>
      <c r="Y72" s="1"/>
      <c r="Z72" s="1"/>
      <c r="AA72" s="1"/>
      <c r="AB72" s="1"/>
      <c r="AC72" s="1"/>
      <c r="AK72" s="1"/>
      <c r="AL72" s="1"/>
      <c r="AM72" s="1"/>
      <c r="AN72" s="1"/>
      <c r="AO72" s="1"/>
      <c r="AP72" s="1"/>
      <c r="AR72" s="1"/>
      <c r="AS72" s="1"/>
      <c r="AT72" s="1"/>
      <c r="AU72" s="50"/>
      <c r="AV72" s="1"/>
      <c r="AW72" s="1"/>
      <c r="AX72" s="1"/>
      <c r="AY72" s="1"/>
      <c r="AZ72" s="1"/>
      <c r="BA72" s="1"/>
      <c r="BB72" s="1"/>
      <c r="BC72" s="1"/>
      <c r="BD72" s="1"/>
      <c r="CG72" s="1"/>
      <c r="CI72" s="1"/>
      <c r="CK72" s="1"/>
      <c r="CM72" s="1"/>
    </row>
    <row r="73" spans="2:91" s="8" customFormat="1" ht="16.149999999999999">
      <c r="B73" s="66"/>
      <c r="C73" s="129"/>
      <c r="D73" s="67"/>
      <c r="E73" s="68"/>
      <c r="F73" s="68" t="s">
        <v>85</v>
      </c>
      <c r="G73" s="68" t="s">
        <v>86</v>
      </c>
      <c r="H73" s="68" t="s">
        <v>87</v>
      </c>
      <c r="I73" s="68" t="s">
        <v>88</v>
      </c>
      <c r="J73" s="68" t="s">
        <v>89</v>
      </c>
      <c r="K73" s="69" t="s">
        <v>90</v>
      </c>
      <c r="Q73" s="1"/>
      <c r="R73" s="1"/>
      <c r="S73" s="1"/>
      <c r="T73" s="1"/>
      <c r="U73" s="1"/>
      <c r="V73" s="1"/>
      <c r="W73" s="1"/>
      <c r="X73" s="1"/>
      <c r="Y73" s="1"/>
      <c r="Z73" s="1"/>
      <c r="AA73" s="1"/>
      <c r="AB73" s="1"/>
      <c r="AC73" s="1"/>
      <c r="AK73" s="1"/>
      <c r="AL73" s="1"/>
      <c r="AM73" s="1"/>
      <c r="AN73" s="1"/>
      <c r="AO73" s="1"/>
      <c r="AP73" s="1"/>
      <c r="AR73" s="1"/>
      <c r="AS73" s="1"/>
      <c r="AT73" s="1"/>
      <c r="AU73" s="50"/>
      <c r="AV73" s="1"/>
      <c r="AW73" s="1"/>
      <c r="AX73" s="1"/>
      <c r="AY73" s="1"/>
      <c r="AZ73" s="1"/>
      <c r="BA73" s="1"/>
      <c r="BB73" s="1"/>
      <c r="BC73" s="1"/>
      <c r="BD73" s="1"/>
      <c r="CG73" s="1"/>
      <c r="CI73" s="1"/>
      <c r="CK73" s="1"/>
      <c r="CM73" s="1"/>
    </row>
    <row r="74" spans="2:91" s="8" customFormat="1" ht="17.649999999999999" customHeight="1">
      <c r="B74" s="117" t="s">
        <v>202</v>
      </c>
      <c r="C74" s="128"/>
      <c r="D74" s="118"/>
      <c r="E74" s="70" t="s">
        <v>203</v>
      </c>
      <c r="F74" s="70" t="str">
        <f>_xlfn.IFNA(S86,"")</f>
        <v/>
      </c>
      <c r="G74" s="70" t="str">
        <f>_xlfn.IFNA(S87,"")</f>
        <v/>
      </c>
      <c r="H74" s="70" t="str">
        <f>_xlfn.IFNA(S88,"")</f>
        <v/>
      </c>
      <c r="I74" s="70" t="str">
        <f>_xlfn.IFNA(S89,"")</f>
        <v/>
      </c>
      <c r="J74" s="70" t="str">
        <f>_xlfn.IFNA(S90,"")</f>
        <v/>
      </c>
      <c r="K74" s="70" t="str">
        <f>_xlfn.IFNA(S91,"")</f>
        <v/>
      </c>
      <c r="Q74" s="1"/>
      <c r="R74" s="1"/>
      <c r="S74" s="1"/>
      <c r="T74" s="1"/>
      <c r="U74" s="1"/>
      <c r="V74" s="1"/>
      <c r="W74" s="1"/>
      <c r="X74" s="1"/>
      <c r="Y74" s="1"/>
      <c r="Z74" s="1"/>
      <c r="AA74" s="1"/>
      <c r="AB74" s="1"/>
      <c r="AC74" s="1"/>
      <c r="AK74" s="1"/>
      <c r="AL74" s="1"/>
      <c r="AM74" s="1"/>
      <c r="AN74" s="1"/>
      <c r="AO74" s="1"/>
      <c r="AP74" s="1"/>
      <c r="AQ74" s="1"/>
      <c r="AR74" s="1"/>
      <c r="AT74" s="1"/>
      <c r="CG74" s="1"/>
      <c r="CI74" s="1"/>
      <c r="CK74" s="1"/>
      <c r="CM74" s="1"/>
    </row>
    <row r="75" spans="2:91" s="8" customFormat="1" ht="17.649999999999999" customHeight="1">
      <c r="B75" s="119"/>
      <c r="C75" s="130"/>
      <c r="D75" s="120"/>
      <c r="E75" s="71" t="s">
        <v>79</v>
      </c>
      <c r="F75" s="71"/>
      <c r="G75" s="72" t="str">
        <f>_xlfn.IFNA(R87,"")</f>
        <v/>
      </c>
      <c r="H75" s="72" t="str">
        <f>_xlfn.IFNA(R88,"")</f>
        <v/>
      </c>
      <c r="I75" s="72" t="str">
        <f>_xlfn.IFNA(R89,"")</f>
        <v/>
      </c>
      <c r="J75" s="72" t="str">
        <f>_xlfn.IFNA(R90,"")</f>
        <v/>
      </c>
      <c r="K75" s="72" t="str">
        <f>_xlfn.IFNA(R91,"")</f>
        <v/>
      </c>
      <c r="Q75" s="1"/>
      <c r="R75" s="1"/>
      <c r="S75" s="1"/>
      <c r="T75" s="1"/>
      <c r="U75" s="1"/>
      <c r="V75" s="1"/>
      <c r="W75" s="1"/>
      <c r="X75" s="1"/>
      <c r="Y75" s="1"/>
      <c r="Z75" s="1"/>
      <c r="AA75" s="1"/>
      <c r="AB75" s="1"/>
      <c r="AC75" s="1"/>
      <c r="AK75" s="1"/>
      <c r="AL75" s="1"/>
      <c r="AO75" s="1"/>
      <c r="AP75" s="1"/>
      <c r="AQ75" s="1"/>
      <c r="AR75" s="1"/>
      <c r="AS75" s="1"/>
      <c r="AT75" s="1"/>
      <c r="CG75" s="1"/>
      <c r="CI75" s="1"/>
      <c r="CK75" s="1"/>
      <c r="CM75" s="1"/>
    </row>
    <row r="76" spans="2:91" s="8" customFormat="1" ht="17.649999999999999" customHeight="1">
      <c r="B76" s="117" t="s">
        <v>204</v>
      </c>
      <c r="C76" s="128"/>
      <c r="D76" s="118"/>
      <c r="E76" s="73" t="s">
        <v>203</v>
      </c>
      <c r="F76" s="70" t="str">
        <f>_xlfn.IFNA(U86,"")</f>
        <v/>
      </c>
      <c r="G76" s="70" t="str">
        <f>_xlfn.IFNA(U87,"")</f>
        <v/>
      </c>
      <c r="H76" s="70" t="str">
        <f>_xlfn.IFNA(U88,"")</f>
        <v/>
      </c>
      <c r="I76" s="70" t="str">
        <f>_xlfn.IFNA(U89,"")</f>
        <v/>
      </c>
      <c r="J76" s="70" t="str">
        <f>_xlfn.IFNA(U90,"")</f>
        <v/>
      </c>
      <c r="K76" s="70" t="str">
        <f>_xlfn.IFNA(U91,"")</f>
        <v/>
      </c>
      <c r="Q76" s="1"/>
      <c r="R76" s="1"/>
      <c r="S76" s="1"/>
      <c r="T76" s="1"/>
      <c r="U76" s="1"/>
      <c r="V76" s="1"/>
      <c r="W76" s="1"/>
      <c r="X76" s="1"/>
      <c r="Y76" s="1"/>
      <c r="Z76" s="1"/>
      <c r="AA76" s="1"/>
      <c r="AB76" s="1"/>
      <c r="AC76" s="1"/>
      <c r="AK76" s="1"/>
      <c r="AL76" s="1"/>
      <c r="AO76" s="1"/>
      <c r="AP76" s="1"/>
      <c r="AQ76" s="1"/>
      <c r="AR76" s="1"/>
      <c r="AS76" s="1"/>
      <c r="AT76" s="1"/>
      <c r="CG76" s="1"/>
      <c r="CI76" s="1"/>
      <c r="CK76" s="1"/>
      <c r="CM76" s="1"/>
    </row>
    <row r="77" spans="2:91" s="8" customFormat="1" ht="17.649999999999999" customHeight="1">
      <c r="B77" s="119"/>
      <c r="C77" s="130"/>
      <c r="D77" s="120"/>
      <c r="E77" s="71" t="s">
        <v>79</v>
      </c>
      <c r="F77" s="71"/>
      <c r="G77" s="72" t="str">
        <f>_xlfn.IFNA(T87,"")</f>
        <v/>
      </c>
      <c r="H77" s="72" t="str">
        <f>_xlfn.IFNA(T88,"")</f>
        <v/>
      </c>
      <c r="I77" s="72" t="str">
        <f>_xlfn.IFNA(T89,"")</f>
        <v/>
      </c>
      <c r="J77" s="72" t="str">
        <f>_xlfn.IFNA(T90,"")</f>
        <v/>
      </c>
      <c r="K77" s="72" t="str">
        <f>_xlfn.IFNA(T91,"")</f>
        <v/>
      </c>
      <c r="Q77" s="1"/>
      <c r="R77" s="1"/>
      <c r="S77" s="1"/>
      <c r="T77" s="1"/>
      <c r="U77" s="1"/>
      <c r="V77" s="1"/>
      <c r="W77" s="1"/>
      <c r="X77" s="1"/>
      <c r="Y77" s="1"/>
      <c r="Z77" s="1"/>
      <c r="AA77" s="1"/>
      <c r="AB77" s="1"/>
      <c r="AC77" s="1"/>
      <c r="AK77" s="1"/>
      <c r="AL77" s="1"/>
      <c r="AO77" s="1"/>
      <c r="AP77" s="1"/>
      <c r="AQ77" s="1"/>
      <c r="AR77" s="1"/>
      <c r="AS77" s="1"/>
      <c r="AT77" s="1"/>
      <c r="AU77" s="1"/>
      <c r="AV77" s="1"/>
      <c r="AW77" s="1"/>
      <c r="AX77" s="1"/>
      <c r="AY77" s="1"/>
      <c r="AZ77" s="1"/>
      <c r="BA77" s="1"/>
      <c r="BB77" s="1"/>
      <c r="BC77" s="1"/>
      <c r="BD77" s="1"/>
      <c r="BE77" s="1"/>
      <c r="BF77" s="1"/>
      <c r="BG77" s="1"/>
      <c r="BH77" s="1"/>
      <c r="BI77" s="1"/>
      <c r="BJ77" s="1"/>
      <c r="BK77" s="1"/>
      <c r="CG77" s="1"/>
      <c r="CI77" s="1"/>
      <c r="CK77" s="1"/>
      <c r="CM77" s="1"/>
    </row>
    <row r="78" spans="2:91" ht="17.649999999999999" customHeight="1">
      <c r="B78" s="117" t="s">
        <v>205</v>
      </c>
      <c r="C78" s="128"/>
      <c r="D78" s="118"/>
      <c r="E78" s="73" t="s">
        <v>203</v>
      </c>
      <c r="F78" s="70" t="str">
        <f>_xlfn.IFNA(W86,"")</f>
        <v/>
      </c>
      <c r="G78" s="70" t="str">
        <f>_xlfn.IFNA(W87,"")</f>
        <v/>
      </c>
      <c r="H78" s="70" t="str">
        <f>_xlfn.IFNA(W88,"")</f>
        <v/>
      </c>
      <c r="I78" s="70" t="str">
        <f>_xlfn.IFNA(W89,"")</f>
        <v/>
      </c>
      <c r="J78" s="70" t="str">
        <f>_xlfn.IFNA(W90,"")</f>
        <v/>
      </c>
      <c r="K78" s="70" t="str">
        <f>_xlfn.IFNA(W91,"")</f>
        <v/>
      </c>
      <c r="AA78" s="1"/>
      <c r="AM78" s="8"/>
      <c r="AN78" s="8"/>
    </row>
    <row r="79" spans="2:91" ht="17.649999999999999" customHeight="1">
      <c r="B79" s="119"/>
      <c r="C79" s="128"/>
      <c r="D79" s="127"/>
      <c r="E79" s="71" t="s">
        <v>79</v>
      </c>
      <c r="F79" s="71"/>
      <c r="G79" s="72" t="str">
        <f>_xlfn.IFNA(V87,"")</f>
        <v/>
      </c>
      <c r="H79" s="72" t="str">
        <f>_xlfn.IFNA(V88,"")</f>
        <v/>
      </c>
      <c r="I79" s="72" t="str">
        <f>_xlfn.IFNA(V89,"")</f>
        <v/>
      </c>
      <c r="J79" s="72" t="str">
        <f>_xlfn.IFNA(V90,"")</f>
        <v/>
      </c>
      <c r="K79" s="72" t="str">
        <f>_xlfn.IFNA(V91,"")</f>
        <v/>
      </c>
      <c r="AA79" s="1"/>
      <c r="AM79" s="8"/>
      <c r="AN79" s="8"/>
    </row>
    <row r="80" spans="2:91" ht="17.649999999999999" customHeight="1">
      <c r="B80" s="114" t="s">
        <v>206</v>
      </c>
      <c r="C80" s="131"/>
      <c r="D80" s="134"/>
      <c r="E80" s="133" t="s">
        <v>203</v>
      </c>
      <c r="F80" s="70" t="str">
        <f>_xlfn.IFNA(Q86,"")</f>
        <v/>
      </c>
      <c r="G80" s="70" t="str">
        <f>_xlfn.IFNA(Q87,"")</f>
        <v/>
      </c>
      <c r="H80" s="70" t="str">
        <f>_xlfn.IFNA(Q88,"")</f>
        <v/>
      </c>
      <c r="I80" s="70" t="str">
        <f>_xlfn.IFNA(Q89,"")</f>
        <v/>
      </c>
      <c r="J80" s="70" t="str">
        <f>_xlfn.IFNA(Q90,"")</f>
        <v/>
      </c>
      <c r="K80" s="70" t="str">
        <f>_xlfn.IFNA(Q91,"")</f>
        <v/>
      </c>
      <c r="AA80" s="1"/>
      <c r="AM80" s="8"/>
      <c r="AN80" s="8"/>
    </row>
    <row r="81" spans="2:91" ht="17.649999999999999" customHeight="1">
      <c r="B81" s="115"/>
      <c r="C81" s="132"/>
      <c r="D81" s="131"/>
      <c r="E81" s="135" t="s">
        <v>79</v>
      </c>
      <c r="F81" s="71"/>
      <c r="G81" s="74" t="str">
        <f>_xlfn.IFNA(P87,"")</f>
        <v/>
      </c>
      <c r="H81" s="74" t="str">
        <f>_xlfn.IFNA(P88,"")</f>
        <v/>
      </c>
      <c r="I81" s="74" t="str">
        <f>_xlfn.IFNA(P89,"")</f>
        <v/>
      </c>
      <c r="J81" s="74" t="str">
        <f>_xlfn.IFNA(P90,"")</f>
        <v/>
      </c>
      <c r="K81" s="74" t="str">
        <f>_xlfn.IFNA(P91,"")</f>
        <v/>
      </c>
      <c r="AA81" s="1"/>
      <c r="AM81" s="8"/>
      <c r="AN81" s="8"/>
      <c r="AO81" s="8"/>
      <c r="AP81" s="8"/>
      <c r="AQ81" s="8"/>
    </row>
    <row r="82" spans="2:91" ht="13.9">
      <c r="AA82" s="1"/>
      <c r="AM82" s="8"/>
      <c r="AN82" s="8"/>
      <c r="AO82" s="8"/>
      <c r="AP82" s="8"/>
      <c r="AQ82" s="8"/>
    </row>
    <row r="83" spans="2:91" ht="13.9">
      <c r="AA83" s="1"/>
      <c r="AM83" s="8"/>
      <c r="AN83" s="8"/>
      <c r="AO83" s="8"/>
      <c r="AP83" s="8"/>
      <c r="AQ83" s="8"/>
    </row>
    <row r="84" spans="2:91" ht="13.9">
      <c r="O84" s="75" t="s">
        <v>207</v>
      </c>
      <c r="P84" s="5"/>
      <c r="Q84" s="5"/>
      <c r="R84" s="5"/>
      <c r="S84" s="5"/>
      <c r="T84" s="5"/>
      <c r="U84" s="6"/>
      <c r="V84" s="5"/>
      <c r="W84" s="5"/>
      <c r="AA84" s="1"/>
    </row>
    <row r="85" spans="2:91" ht="13.9">
      <c r="O85" s="76" t="s">
        <v>82</v>
      </c>
      <c r="P85" s="76" t="s">
        <v>208</v>
      </c>
      <c r="Q85" s="76" t="s">
        <v>209</v>
      </c>
      <c r="R85" s="76" t="s">
        <v>210</v>
      </c>
      <c r="S85" s="76" t="s">
        <v>211</v>
      </c>
      <c r="T85" s="76" t="s">
        <v>212</v>
      </c>
      <c r="U85" s="77" t="s">
        <v>213</v>
      </c>
      <c r="V85" s="76" t="s">
        <v>214</v>
      </c>
      <c r="W85" s="76" t="s">
        <v>215</v>
      </c>
    </row>
    <row r="86" spans="2:91" ht="13.9">
      <c r="O86" s="76" t="s">
        <v>85</v>
      </c>
      <c r="P86" s="78"/>
      <c r="Q86" s="79" t="e">
        <f>IF(BJ31="",NA(),BJ31)</f>
        <v>#N/A</v>
      </c>
      <c r="R86" s="80"/>
      <c r="S86" s="79" t="e">
        <f>IF(BJ32="",NA(),BJ32)</f>
        <v>#N/A</v>
      </c>
      <c r="T86" s="80"/>
      <c r="U86" s="79" t="e">
        <f>IF(BJ33="",NA(),BJ33)</f>
        <v>#N/A</v>
      </c>
      <c r="V86" s="80"/>
      <c r="W86" s="79" t="e">
        <f>IF(BJ34="",NA(),BJ34)</f>
        <v>#N/A</v>
      </c>
    </row>
    <row r="87" spans="2:91" ht="13.9">
      <c r="O87" s="76" t="s">
        <v>86</v>
      </c>
      <c r="P87" s="81" t="e">
        <f>IF(BV31="",NA(),BV31)</f>
        <v>#N/A</v>
      </c>
      <c r="Q87" s="79" t="e">
        <f>IF(BK31="",NA(),BK31)</f>
        <v>#N/A</v>
      </c>
      <c r="R87" s="81" t="e">
        <f>IF(BV32="",NA(),BV32)</f>
        <v>#N/A</v>
      </c>
      <c r="S87" s="79" t="e">
        <f>IF(BK32="",NA(),BK32)</f>
        <v>#N/A</v>
      </c>
      <c r="T87" s="81" t="e">
        <f>IF(BV33="",NA(),BV33)</f>
        <v>#N/A</v>
      </c>
      <c r="U87" s="79" t="e">
        <f>IF(BK33="",NA(),BK33)</f>
        <v>#N/A</v>
      </c>
      <c r="V87" s="81" t="e">
        <f>IF(BV34="",NA(),BV34)</f>
        <v>#N/A</v>
      </c>
      <c r="W87" s="79" t="e">
        <f>IF(BK34="",NA(),BK34)</f>
        <v>#N/A</v>
      </c>
    </row>
    <row r="88" spans="2:91" ht="13.9">
      <c r="O88" s="76" t="s">
        <v>87</v>
      </c>
      <c r="P88" s="81" t="e">
        <f>IF(BW31="",NA(),BW31)</f>
        <v>#N/A</v>
      </c>
      <c r="Q88" s="79" t="e">
        <f>IF(BL31="",NA(),BL31)</f>
        <v>#N/A</v>
      </c>
      <c r="R88" s="81" t="e">
        <f>IF(BW32="",NA(),BW32)</f>
        <v>#N/A</v>
      </c>
      <c r="S88" s="79" t="e">
        <f>IF(BL32="",NA(),BL32)</f>
        <v>#N/A</v>
      </c>
      <c r="T88" s="81" t="e">
        <f>IF(BW33="",NA(),BW33)</f>
        <v>#N/A</v>
      </c>
      <c r="U88" s="79" t="e">
        <f>IF(BL33="",NA(),BL33)</f>
        <v>#N/A</v>
      </c>
      <c r="V88" s="81" t="e">
        <f>IF(BW34="",NA(),BW34)</f>
        <v>#N/A</v>
      </c>
      <c r="W88" s="79" t="e">
        <f>IF(BL34="",NA(),BL34)</f>
        <v>#N/A</v>
      </c>
    </row>
    <row r="89" spans="2:91" ht="13.9">
      <c r="O89" s="76" t="s">
        <v>88</v>
      </c>
      <c r="P89" s="81" t="e">
        <f>IF(BX31="",NA(),BX31)</f>
        <v>#N/A</v>
      </c>
      <c r="Q89" s="79" t="e">
        <f>IF(BM31="",NA(),BM31)</f>
        <v>#N/A</v>
      </c>
      <c r="R89" s="82" t="e">
        <f>IF(BX32="",NA(),BX32)</f>
        <v>#N/A</v>
      </c>
      <c r="S89" s="79" t="e">
        <f>IF(BM32="",NA(),BM32)</f>
        <v>#N/A</v>
      </c>
      <c r="T89" s="82" t="e">
        <f>IF(BX33="",NA(),BX33)</f>
        <v>#N/A</v>
      </c>
      <c r="U89" s="79" t="e">
        <f>IF(BM33="",NA(),BM33)</f>
        <v>#N/A</v>
      </c>
      <c r="V89" s="82" t="e">
        <f>IF(BX34="",NA(),BX34)</f>
        <v>#N/A</v>
      </c>
      <c r="W89" s="79" t="e">
        <f>IF(BM34="",NA(),BM34)</f>
        <v>#N/A</v>
      </c>
    </row>
    <row r="90" spans="2:91" ht="13.9">
      <c r="O90" s="76" t="s">
        <v>89</v>
      </c>
      <c r="P90" s="81" t="e">
        <f>IF(BY31="",NA(),BY31)</f>
        <v>#N/A</v>
      </c>
      <c r="Q90" s="79" t="e">
        <f>IF(BN31="",NA(),BN31)</f>
        <v>#N/A</v>
      </c>
      <c r="R90" s="82" t="e">
        <f>IF(BY32="",NA(),BY32)</f>
        <v>#N/A</v>
      </c>
      <c r="S90" s="79" t="e">
        <f>IF(BN32="",NA(),BN32)</f>
        <v>#N/A</v>
      </c>
      <c r="T90" s="82" t="e">
        <f>IF(BY33="",NA(),BY33)</f>
        <v>#N/A</v>
      </c>
      <c r="U90" s="79" t="e">
        <f>IF(BN33="",NA(),BN33)</f>
        <v>#N/A</v>
      </c>
      <c r="V90" s="82" t="e">
        <f>IF(BY34="",NA(),BY34)</f>
        <v>#N/A</v>
      </c>
      <c r="W90" s="79" t="e">
        <f>IF(BN34="",NA(),BN34)</f>
        <v>#N/A</v>
      </c>
    </row>
    <row r="91" spans="2:91" ht="13.9">
      <c r="O91" s="76" t="s">
        <v>90</v>
      </c>
      <c r="P91" s="81" t="e">
        <f>IF(BZ31="",NA(),BZ31)</f>
        <v>#N/A</v>
      </c>
      <c r="Q91" s="79" t="e">
        <f>IF(BO31="",NA(),BO31)</f>
        <v>#N/A</v>
      </c>
      <c r="R91" s="82" t="e">
        <f>IF(BZ32="",NA(),BZ32)</f>
        <v>#N/A</v>
      </c>
      <c r="S91" s="79" t="e">
        <f>IF(BO32="",NA(),BO32)</f>
        <v>#N/A</v>
      </c>
      <c r="T91" s="82" t="e">
        <f>IF(BZ33="",NA(),BZ33)</f>
        <v>#N/A</v>
      </c>
      <c r="U91" s="79" t="e">
        <f>IF(BO33="",NA(),BO33)</f>
        <v>#N/A</v>
      </c>
      <c r="V91" s="82" t="e">
        <f>IF(BZ34="",NA(),BZ34)</f>
        <v>#N/A</v>
      </c>
      <c r="W91" s="79" t="e">
        <f>IF(BO34="",NA(),BO34)</f>
        <v>#N/A</v>
      </c>
    </row>
    <row r="92" spans="2:91" ht="13.9">
      <c r="O92" s="76" t="s">
        <v>91</v>
      </c>
      <c r="P92" s="81" t="e">
        <f>IF(CA31="",NA(),CA31)</f>
        <v>#N/A</v>
      </c>
      <c r="Q92" s="79" t="e">
        <f>IF(BP31="",NA(),BP31)</f>
        <v>#N/A</v>
      </c>
      <c r="R92" s="82" t="e">
        <f>IF(CA32="",NA(),CA32)</f>
        <v>#N/A</v>
      </c>
      <c r="S92" s="79" t="e">
        <f>IF(BP32="",NA(),BP32)</f>
        <v>#N/A</v>
      </c>
      <c r="T92" s="82" t="e">
        <f>IF(CA33="",NA(),CA33)</f>
        <v>#N/A</v>
      </c>
      <c r="U92" s="79" t="e">
        <f>IF(BP33="",NA(),BP33)</f>
        <v>#N/A</v>
      </c>
      <c r="V92" s="82" t="e">
        <f>IF(CA34="",NA(),CA34)</f>
        <v>#N/A</v>
      </c>
      <c r="W92" s="79" t="e">
        <f>IF(BP34="",NA(),BP34)</f>
        <v>#N/A</v>
      </c>
    </row>
    <row r="93" spans="2:91" ht="13.9">
      <c r="O93" s="76" t="s">
        <v>92</v>
      </c>
      <c r="P93" s="81" t="e">
        <f>IF(CB31="",NA(),CB31)</f>
        <v>#N/A</v>
      </c>
      <c r="Q93" s="79" t="e">
        <f>IF(BQ31="",NA(),BQ31)</f>
        <v>#N/A</v>
      </c>
      <c r="R93" s="82" t="e">
        <f>IF(CB32="",NA(),CB32)</f>
        <v>#N/A</v>
      </c>
      <c r="S93" s="79" t="e">
        <f>IF(BQ32="",NA(),BQ32)</f>
        <v>#N/A</v>
      </c>
      <c r="T93" s="82" t="e">
        <f>IF(CB33="",NA(),CB33)</f>
        <v>#N/A</v>
      </c>
      <c r="U93" s="79" t="e">
        <f>IF(BQ33="",NA(),BQ33)</f>
        <v>#N/A</v>
      </c>
      <c r="V93" s="82" t="e">
        <f>IF(CB34="",NA(),CB34)</f>
        <v>#N/A</v>
      </c>
      <c r="W93" s="79" t="e">
        <f>IF(BQ34="",NA(),BQ34)</f>
        <v>#N/A</v>
      </c>
    </row>
    <row r="94" spans="2:91" s="8" customFormat="1" ht="13.9">
      <c r="B94" s="1"/>
      <c r="C94" s="1"/>
      <c r="D94" s="1"/>
      <c r="E94" s="1"/>
      <c r="F94" s="1"/>
      <c r="G94" s="1"/>
      <c r="O94" s="76" t="s">
        <v>93</v>
      </c>
      <c r="P94" s="81" t="e">
        <f>IF(CC31="",NA(),CC31)</f>
        <v>#N/A</v>
      </c>
      <c r="Q94" s="79" t="e">
        <f>IF(BR31="",NA(),BR31)</f>
        <v>#N/A</v>
      </c>
      <c r="R94" s="82" t="e">
        <f>IF(CC32="",NA(),CC32)</f>
        <v>#N/A</v>
      </c>
      <c r="S94" s="79" t="e">
        <f>IF(BR32="",NA(),BR32)</f>
        <v>#N/A</v>
      </c>
      <c r="T94" s="82" t="e">
        <f>IF(CC33="",NA(),CC33)</f>
        <v>#N/A</v>
      </c>
      <c r="U94" s="79" t="e">
        <f>IF(BR33="",NA(),BR33)</f>
        <v>#N/A</v>
      </c>
      <c r="V94" s="82" t="e">
        <f>IF(CC34="",NA(),CC34)</f>
        <v>#N/A</v>
      </c>
      <c r="W94" s="79" t="e">
        <f>IF(BR34="",NA(),BR34)</f>
        <v>#N/A</v>
      </c>
      <c r="X94" s="1"/>
      <c r="Y94" s="1"/>
      <c r="Z94" s="1"/>
      <c r="AB94" s="1"/>
      <c r="AC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CG94" s="1"/>
      <c r="CI94" s="1"/>
      <c r="CK94" s="1"/>
      <c r="CM94" s="1"/>
    </row>
    <row r="95" spans="2:91" s="8" customFormat="1" ht="13.9">
      <c r="B95" s="1"/>
      <c r="C95" s="1"/>
      <c r="D95" s="1"/>
      <c r="E95" s="1"/>
      <c r="F95" s="1"/>
      <c r="G95" s="1"/>
      <c r="O95" s="76" t="s">
        <v>94</v>
      </c>
      <c r="P95" s="81" t="e">
        <f>IF(CD31="",NA(),CD31)</f>
        <v>#N/A</v>
      </c>
      <c r="Q95" s="79" t="e">
        <f>IF(BS31="",NA(),BS31)</f>
        <v>#N/A</v>
      </c>
      <c r="R95" s="82" t="e">
        <f>IF(CD32="",NA(),CD32)</f>
        <v>#N/A</v>
      </c>
      <c r="S95" s="79" t="e">
        <f>IF(BS32="",NA(),BS32)</f>
        <v>#N/A</v>
      </c>
      <c r="T95" s="82" t="e">
        <f>IF(CD33="",NA(),CD33)</f>
        <v>#N/A</v>
      </c>
      <c r="U95" s="79" t="e">
        <f>IF(BS33="",NA(),BS33)</f>
        <v>#N/A</v>
      </c>
      <c r="V95" s="82" t="e">
        <f>IF(CD34="",NA(),CD34)</f>
        <v>#N/A</v>
      </c>
      <c r="W95" s="79" t="e">
        <f>IF(BS34="",NA(),BS34)</f>
        <v>#N/A</v>
      </c>
      <c r="X95" s="1"/>
      <c r="Y95" s="1"/>
      <c r="Z95" s="1"/>
      <c r="AB95" s="1"/>
      <c r="AC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CG95" s="1"/>
      <c r="CI95" s="1"/>
      <c r="CK95" s="1"/>
      <c r="CM95" s="1"/>
    </row>
    <row r="96" spans="2:91" s="8" customFormat="1" ht="13.9">
      <c r="B96" s="1"/>
      <c r="C96" s="1"/>
      <c r="D96" s="1"/>
      <c r="E96" s="1"/>
      <c r="F96" s="1"/>
      <c r="G96" s="1"/>
      <c r="O96" s="76" t="s">
        <v>95</v>
      </c>
      <c r="P96" s="81" t="e">
        <f>IF(CE31="",NA(),BWK31)</f>
        <v>#N/A</v>
      </c>
      <c r="Q96" s="79" t="e">
        <f>IF(BT31="",NA(),BT31)</f>
        <v>#N/A</v>
      </c>
      <c r="R96" s="82" t="e">
        <f>IF(CE32="",NA(),CE32)</f>
        <v>#N/A</v>
      </c>
      <c r="S96" s="79" t="e">
        <f>IF(BT32="",NA(),BT32)</f>
        <v>#N/A</v>
      </c>
      <c r="T96" s="82" t="e">
        <f>IF(CE33="",NA(),CE33)</f>
        <v>#N/A</v>
      </c>
      <c r="U96" s="79" t="e">
        <f>IF(BT33="",NA(),BT33)</f>
        <v>#N/A</v>
      </c>
      <c r="V96" s="82" t="e">
        <f>IF(CE34="",NA(),CE34)</f>
        <v>#N/A</v>
      </c>
      <c r="W96" s="79" t="e">
        <f>IF(BT34="",NA(),BT34)</f>
        <v>#N/A</v>
      </c>
      <c r="X96" s="1"/>
      <c r="Y96" s="1"/>
      <c r="Z96" s="1"/>
      <c r="AB96" s="1"/>
      <c r="AC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CG96" s="1"/>
      <c r="CI96" s="1"/>
      <c r="CK96" s="1"/>
      <c r="CM96" s="1"/>
    </row>
    <row r="97" spans="2:91" ht="13.9"/>
    <row r="98" spans="2:91" ht="13.9"/>
    <row r="99" spans="2:91" s="8" customFormat="1" ht="15" customHeight="1">
      <c r="B99" s="1"/>
      <c r="C99" s="1"/>
      <c r="D99" s="1"/>
      <c r="E99" s="1"/>
      <c r="F99" s="1"/>
      <c r="G99" s="1"/>
      <c r="Q99" s="1"/>
      <c r="R99" s="1"/>
      <c r="S99" s="1"/>
      <c r="T99" s="1"/>
      <c r="U99" s="1"/>
      <c r="V99" s="1"/>
      <c r="W99" s="1"/>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0" spans="2:91" s="8" customFormat="1" ht="15" customHeight="1">
      <c r="B100" s="1"/>
      <c r="C100" s="1"/>
      <c r="D100" s="1"/>
      <c r="E100" s="1"/>
      <c r="F100" s="1"/>
      <c r="G100" s="1"/>
      <c r="Q100" s="1"/>
      <c r="R100" s="1"/>
      <c r="S100" s="1"/>
      <c r="T100" s="1"/>
      <c r="U100" s="1"/>
      <c r="V100" s="1"/>
      <c r="W100" s="1"/>
      <c r="X100" s="1"/>
      <c r="Y100" s="1"/>
      <c r="Z100" s="1"/>
      <c r="AB100" s="1"/>
      <c r="AC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CG100" s="1"/>
      <c r="CI100" s="1"/>
      <c r="CK100" s="1"/>
      <c r="CM100" s="1"/>
    </row>
    <row r="101" spans="2:91" s="8" customFormat="1" ht="15" customHeight="1">
      <c r="B101" s="1"/>
      <c r="C101" s="1"/>
      <c r="D101" s="1"/>
      <c r="E101" s="1"/>
      <c r="F101" s="1"/>
      <c r="G101" s="1"/>
      <c r="Q101" s="1"/>
      <c r="R101" s="1"/>
      <c r="S101" s="1"/>
      <c r="T101" s="1"/>
      <c r="U101" s="1"/>
      <c r="V101" s="1"/>
      <c r="W101" s="1"/>
      <c r="X101" s="1"/>
      <c r="Y101" s="1"/>
      <c r="Z101" s="1"/>
      <c r="AB101" s="1"/>
      <c r="AC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CG101" s="1"/>
      <c r="CI101" s="1"/>
      <c r="CK101" s="1"/>
      <c r="CM101"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6"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6"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7" spans="2:91" ht="13.9"/>
    <row r="108" spans="2:91" s="8" customFormat="1" ht="13.9">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G108" s="1"/>
      <c r="CI108" s="1"/>
      <c r="CK108" s="1"/>
      <c r="CM108" s="1"/>
    </row>
    <row r="109" spans="2:91" s="8" customFormat="1" ht="19.149999999999999" thickBot="1">
      <c r="B109" s="60" t="s">
        <v>216</v>
      </c>
      <c r="C109" s="60"/>
      <c r="D109" s="1"/>
      <c r="E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G109" s="1"/>
      <c r="CI109" s="1"/>
      <c r="CK109" s="1"/>
      <c r="CM109" s="1"/>
    </row>
    <row r="110" spans="2:91" s="8" customFormat="1" ht="62.65" customHeight="1" thickBot="1">
      <c r="B110" s="83" t="s">
        <v>42</v>
      </c>
      <c r="C110" s="304" t="s">
        <v>43</v>
      </c>
      <c r="D110" s="305"/>
      <c r="E110" s="306" t="s">
        <v>44</v>
      </c>
      <c r="F110" s="307"/>
      <c r="G110" s="308"/>
      <c r="H110" s="83" t="s">
        <v>217</v>
      </c>
      <c r="I110" s="83" t="s">
        <v>218</v>
      </c>
      <c r="J110" s="83" t="s">
        <v>81</v>
      </c>
      <c r="K110" s="83" t="s">
        <v>219</v>
      </c>
      <c r="Q110" s="1"/>
      <c r="R110" s="1"/>
      <c r="S110" s="1"/>
      <c r="T110" s="1"/>
      <c r="U110" s="1"/>
      <c r="V110" s="1"/>
      <c r="W110" s="1"/>
      <c r="X110" s="1"/>
      <c r="Y110" s="1"/>
      <c r="Z110" s="1"/>
      <c r="AB110" s="1"/>
      <c r="AC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G110" s="1"/>
      <c r="CI110" s="1"/>
      <c r="CK110" s="1"/>
      <c r="CM110" s="1"/>
    </row>
    <row r="111" spans="2:91" s="8" customFormat="1" ht="16.899999999999999" thickBot="1">
      <c r="B111" s="328">
        <v>1</v>
      </c>
      <c r="C111" s="326" t="s">
        <v>106</v>
      </c>
      <c r="D111" s="327"/>
      <c r="E111" s="207" t="s">
        <v>107</v>
      </c>
      <c r="F111" s="208"/>
      <c r="G111" s="211"/>
      <c r="H111" s="86" t="str">
        <f t="shared" ref="H111:H135" si="22">AZ3</f>
        <v>---</v>
      </c>
      <c r="I111" s="86" t="str">
        <f t="shared" ref="I111:I135" si="23">AX3</f>
        <v>---</v>
      </c>
      <c r="J111" s="86" t="str">
        <f t="shared" ref="J111:J135" si="24">BB3</f>
        <v>---</v>
      </c>
      <c r="K111" s="86" t="str">
        <f t="shared" ref="K111:K135" si="25">RIGHT(BC3,6)</f>
        <v>---</v>
      </c>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5.6" customHeight="1" thickBot="1">
      <c r="B112" s="324"/>
      <c r="C112" s="326"/>
      <c r="D112" s="327"/>
      <c r="E112" s="207" t="s">
        <v>220</v>
      </c>
      <c r="F112" s="208"/>
      <c r="G112" s="209"/>
      <c r="H112" s="86" t="str">
        <f t="shared" si="22"/>
        <v>---</v>
      </c>
      <c r="I112" s="86" t="str">
        <f t="shared" si="23"/>
        <v>---</v>
      </c>
      <c r="J112" s="86" t="str">
        <f t="shared" si="24"/>
        <v>---</v>
      </c>
      <c r="K112" s="86" t="str">
        <f t="shared" si="25"/>
        <v>---</v>
      </c>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15.6" customHeight="1" thickBot="1">
      <c r="B113" s="324"/>
      <c r="C113" s="339" t="s">
        <v>114</v>
      </c>
      <c r="D113" s="340"/>
      <c r="E113" s="207" t="s">
        <v>115</v>
      </c>
      <c r="F113" s="208"/>
      <c r="G113" s="209"/>
      <c r="H113" s="86" t="str">
        <f t="shared" si="22"/>
        <v>---</v>
      </c>
      <c r="I113" s="86" t="str">
        <f t="shared" si="23"/>
        <v>---</v>
      </c>
      <c r="J113" s="86" t="str">
        <f t="shared" si="24"/>
        <v>---</v>
      </c>
      <c r="K113" s="86" t="str">
        <f t="shared" si="25"/>
        <v>---</v>
      </c>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5.6" customHeight="1" thickBot="1">
      <c r="B114" s="324"/>
      <c r="C114" s="341"/>
      <c r="D114" s="342"/>
      <c r="E114" s="207" t="s">
        <v>118</v>
      </c>
      <c r="F114" s="208"/>
      <c r="G114" s="209"/>
      <c r="H114" s="86" t="str">
        <f t="shared" si="22"/>
        <v>---</v>
      </c>
      <c r="I114" s="86" t="str">
        <f t="shared" si="23"/>
        <v>---</v>
      </c>
      <c r="J114" s="86" t="str">
        <f t="shared" si="24"/>
        <v>---</v>
      </c>
      <c r="K114" s="86" t="str">
        <f t="shared" si="25"/>
        <v>---</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thickBot="1">
      <c r="B115" s="324"/>
      <c r="C115" s="341"/>
      <c r="D115" s="342"/>
      <c r="E115" s="207" t="s">
        <v>221</v>
      </c>
      <c r="F115" s="208"/>
      <c r="G115" s="209"/>
      <c r="H115" s="86" t="str">
        <f t="shared" si="22"/>
        <v>---</v>
      </c>
      <c r="I115" s="86" t="str">
        <f t="shared" si="23"/>
        <v>---</v>
      </c>
      <c r="J115" s="86" t="str">
        <f t="shared" si="24"/>
        <v>---</v>
      </c>
      <c r="K115" s="86" t="str">
        <f t="shared" si="25"/>
        <v>---</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thickBot="1">
      <c r="B116" s="325"/>
      <c r="C116" s="343"/>
      <c r="D116" s="344"/>
      <c r="E116" s="207" t="s">
        <v>122</v>
      </c>
      <c r="F116" s="208"/>
      <c r="G116" s="209"/>
      <c r="H116" s="86" t="str">
        <f t="shared" si="22"/>
        <v>---</v>
      </c>
      <c r="I116" s="86" t="str">
        <f t="shared" si="23"/>
        <v>---</v>
      </c>
      <c r="J116" s="86" t="str">
        <f t="shared" si="24"/>
        <v>---</v>
      </c>
      <c r="K116" s="86" t="str">
        <f t="shared" si="25"/>
        <v>---</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thickBot="1">
      <c r="B117" s="324">
        <v>2</v>
      </c>
      <c r="C117" s="326" t="s">
        <v>124</v>
      </c>
      <c r="D117" s="327"/>
      <c r="E117" s="207" t="s">
        <v>125</v>
      </c>
      <c r="F117" s="205"/>
      <c r="G117" s="209"/>
      <c r="H117" s="86" t="str">
        <f t="shared" si="22"/>
        <v>---</v>
      </c>
      <c r="I117" s="86" t="str">
        <f t="shared" si="23"/>
        <v>---</v>
      </c>
      <c r="J117" s="86" t="str">
        <f t="shared" si="24"/>
        <v>---</v>
      </c>
      <c r="K117" s="86" t="str">
        <f t="shared" si="25"/>
        <v>---</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thickBot="1">
      <c r="B118" s="324"/>
      <c r="C118" s="326"/>
      <c r="D118" s="327"/>
      <c r="E118" s="207" t="s">
        <v>236</v>
      </c>
      <c r="F118" s="205"/>
      <c r="G118" s="209"/>
      <c r="H118" s="86" t="str">
        <f t="shared" si="22"/>
        <v>---</v>
      </c>
      <c r="I118" s="86" t="str">
        <f t="shared" si="23"/>
        <v>---</v>
      </c>
      <c r="J118" s="86" t="str">
        <f t="shared" si="24"/>
        <v>---</v>
      </c>
      <c r="K118" s="86" t="str">
        <f t="shared" si="25"/>
        <v>---</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thickBot="1">
      <c r="B119" s="324"/>
      <c r="C119" s="326"/>
      <c r="D119" s="327"/>
      <c r="E119" s="207" t="s">
        <v>129</v>
      </c>
      <c r="F119" s="205"/>
      <c r="G119" s="209"/>
      <c r="H119" s="86" t="str">
        <f t="shared" si="22"/>
        <v>---</v>
      </c>
      <c r="I119" s="86" t="str">
        <f t="shared" si="23"/>
        <v>---</v>
      </c>
      <c r="J119" s="86" t="str">
        <f t="shared" si="24"/>
        <v>---</v>
      </c>
      <c r="K119" s="86" t="str">
        <f t="shared" si="25"/>
        <v>---</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thickBot="1">
      <c r="B120" s="324"/>
      <c r="C120" s="326" t="s">
        <v>131</v>
      </c>
      <c r="D120" s="327"/>
      <c r="E120" s="207" t="s">
        <v>132</v>
      </c>
      <c r="F120" s="205"/>
      <c r="G120" s="209"/>
      <c r="H120" s="86" t="str">
        <f t="shared" si="22"/>
        <v>---</v>
      </c>
      <c r="I120" s="86" t="str">
        <f t="shared" si="23"/>
        <v>---</v>
      </c>
      <c r="J120" s="86" t="str">
        <f t="shared" si="24"/>
        <v>---</v>
      </c>
      <c r="K120" s="86" t="str">
        <f t="shared" si="25"/>
        <v>---</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7.25" customHeight="1" thickBot="1">
      <c r="B121" s="324"/>
      <c r="C121" s="326"/>
      <c r="D121" s="327"/>
      <c r="E121" s="207" t="s">
        <v>134</v>
      </c>
      <c r="F121" s="205"/>
      <c r="G121" s="209"/>
      <c r="H121" s="86" t="str">
        <f t="shared" si="22"/>
        <v>---</v>
      </c>
      <c r="I121" s="86" t="str">
        <f t="shared" si="23"/>
        <v>---</v>
      </c>
      <c r="J121" s="86" t="str">
        <f t="shared" si="24"/>
        <v>---</v>
      </c>
      <c r="K121" s="86" t="str">
        <f t="shared" si="25"/>
        <v>---</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thickBot="1">
      <c r="B122" s="324"/>
      <c r="C122" s="326"/>
      <c r="D122" s="327"/>
      <c r="E122" s="207" t="s">
        <v>136</v>
      </c>
      <c r="F122" s="205"/>
      <c r="G122" s="209"/>
      <c r="H122" s="86" t="str">
        <f t="shared" si="22"/>
        <v>---</v>
      </c>
      <c r="I122" s="86" t="str">
        <f t="shared" si="23"/>
        <v>---</v>
      </c>
      <c r="J122" s="86" t="str">
        <f t="shared" si="24"/>
        <v>---</v>
      </c>
      <c r="K122" s="86" t="str">
        <f t="shared" si="25"/>
        <v>---</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thickBot="1">
      <c r="B123" s="324"/>
      <c r="C123" s="326" t="s">
        <v>138</v>
      </c>
      <c r="D123" s="327"/>
      <c r="E123" s="207" t="s">
        <v>139</v>
      </c>
      <c r="F123" s="205"/>
      <c r="G123" s="209"/>
      <c r="H123" s="86" t="str">
        <f t="shared" si="22"/>
        <v>---</v>
      </c>
      <c r="I123" s="86" t="str">
        <f t="shared" si="23"/>
        <v>---</v>
      </c>
      <c r="J123" s="86" t="str">
        <f t="shared" si="24"/>
        <v>---</v>
      </c>
      <c r="K123" s="86" t="str">
        <f t="shared" si="25"/>
        <v>---</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thickBot="1">
      <c r="B124" s="324"/>
      <c r="C124" s="326"/>
      <c r="D124" s="327"/>
      <c r="E124" s="207" t="s">
        <v>141</v>
      </c>
      <c r="F124" s="205"/>
      <c r="G124" s="209"/>
      <c r="H124" s="86" t="str">
        <f t="shared" si="22"/>
        <v>---</v>
      </c>
      <c r="I124" s="86" t="str">
        <f t="shared" si="23"/>
        <v>---</v>
      </c>
      <c r="J124" s="86" t="str">
        <f t="shared" si="24"/>
        <v>---</v>
      </c>
      <c r="K124" s="86" t="str">
        <f t="shared" si="25"/>
        <v>---</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thickBot="1">
      <c r="B125" s="324"/>
      <c r="C125" s="326"/>
      <c r="D125" s="327"/>
      <c r="E125" s="207" t="s">
        <v>143</v>
      </c>
      <c r="F125" s="205"/>
      <c r="G125" s="209"/>
      <c r="H125" s="86" t="str">
        <f t="shared" si="22"/>
        <v>---</v>
      </c>
      <c r="I125" s="86" t="str">
        <f t="shared" si="23"/>
        <v>---</v>
      </c>
      <c r="J125" s="86" t="str">
        <f t="shared" si="24"/>
        <v>---</v>
      </c>
      <c r="K125" s="86" t="str">
        <f t="shared" si="25"/>
        <v>---</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thickBot="1">
      <c r="B126" s="324"/>
      <c r="C126" s="326" t="s">
        <v>145</v>
      </c>
      <c r="D126" s="327"/>
      <c r="E126" s="207" t="s">
        <v>146</v>
      </c>
      <c r="F126" s="205"/>
      <c r="G126" s="209"/>
      <c r="H126" s="86" t="str">
        <f t="shared" si="22"/>
        <v>---</v>
      </c>
      <c r="I126" s="86" t="str">
        <f t="shared" si="23"/>
        <v>---</v>
      </c>
      <c r="J126" s="86" t="str">
        <f t="shared" si="24"/>
        <v>---</v>
      </c>
      <c r="K126" s="86" t="str">
        <f t="shared" si="25"/>
        <v>---</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5.6" customHeight="1" thickBot="1">
      <c r="B127" s="324"/>
      <c r="C127" s="326"/>
      <c r="D127" s="327"/>
      <c r="E127" s="207" t="s">
        <v>148</v>
      </c>
      <c r="F127" s="205"/>
      <c r="G127" s="209"/>
      <c r="H127" s="86" t="str">
        <f t="shared" si="22"/>
        <v>---</v>
      </c>
      <c r="I127" s="86" t="str">
        <f t="shared" si="23"/>
        <v>---</v>
      </c>
      <c r="J127" s="86" t="str">
        <f t="shared" si="24"/>
        <v>---</v>
      </c>
      <c r="K127" s="86" t="str">
        <f t="shared" si="25"/>
        <v>---</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thickBot="1">
      <c r="B128" s="325"/>
      <c r="C128" s="326"/>
      <c r="D128" s="327"/>
      <c r="E128" s="207" t="s">
        <v>150</v>
      </c>
      <c r="F128" s="205"/>
      <c r="G128" s="209"/>
      <c r="H128" s="86" t="str">
        <f t="shared" si="22"/>
        <v>---</v>
      </c>
      <c r="I128" s="86" t="str">
        <f t="shared" si="23"/>
        <v>---</v>
      </c>
      <c r="J128" s="86" t="str">
        <f t="shared" si="24"/>
        <v>---</v>
      </c>
      <c r="K128" s="86" t="str">
        <f t="shared" si="25"/>
        <v>---</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thickBot="1">
      <c r="B129" s="328">
        <v>3</v>
      </c>
      <c r="C129" s="329" t="s">
        <v>152</v>
      </c>
      <c r="D129" s="330"/>
      <c r="E129" s="207" t="s">
        <v>229</v>
      </c>
      <c r="F129" s="208"/>
      <c r="G129" s="209"/>
      <c r="H129" s="86" t="str">
        <f t="shared" si="22"/>
        <v>---</v>
      </c>
      <c r="I129" s="86" t="str">
        <f t="shared" si="23"/>
        <v>---</v>
      </c>
      <c r="J129" s="86" t="str">
        <f t="shared" si="24"/>
        <v>---</v>
      </c>
      <c r="K129" s="86" t="str">
        <f t="shared" si="25"/>
        <v>---</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324"/>
      <c r="C130" s="331"/>
      <c r="D130" s="332"/>
      <c r="E130" s="207" t="s">
        <v>155</v>
      </c>
      <c r="F130" s="208"/>
      <c r="G130" s="209"/>
      <c r="H130" s="86" t="str">
        <f t="shared" si="22"/>
        <v>---</v>
      </c>
      <c r="I130" s="86" t="str">
        <f t="shared" si="23"/>
        <v>---</v>
      </c>
      <c r="J130" s="86" t="str">
        <f t="shared" si="24"/>
        <v>---</v>
      </c>
      <c r="K130" s="86" t="str">
        <f t="shared" si="25"/>
        <v>---</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324"/>
      <c r="C131" s="333"/>
      <c r="D131" s="334"/>
      <c r="E131" s="207" t="s">
        <v>157</v>
      </c>
      <c r="F131" s="208"/>
      <c r="G131" s="209"/>
      <c r="H131" s="86" t="str">
        <f t="shared" si="22"/>
        <v>---</v>
      </c>
      <c r="I131" s="86" t="str">
        <f t="shared" si="23"/>
        <v>---</v>
      </c>
      <c r="J131" s="86" t="str">
        <f t="shared" si="24"/>
        <v>---</v>
      </c>
      <c r="K131" s="86" t="str">
        <f t="shared" si="25"/>
        <v>---</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324"/>
      <c r="C132" s="329" t="s">
        <v>230</v>
      </c>
      <c r="D132" s="330"/>
      <c r="E132" s="207" t="s">
        <v>231</v>
      </c>
      <c r="F132" s="208"/>
      <c r="G132" s="209"/>
      <c r="H132" s="86" t="str">
        <f t="shared" si="22"/>
        <v>---</v>
      </c>
      <c r="I132" s="86" t="str">
        <f t="shared" si="23"/>
        <v>---</v>
      </c>
      <c r="J132" s="86" t="str">
        <f t="shared" si="24"/>
        <v>---</v>
      </c>
      <c r="K132" s="86" t="str">
        <f t="shared" si="25"/>
        <v>---</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324"/>
      <c r="C133" s="331"/>
      <c r="D133" s="332"/>
      <c r="E133" s="207" t="s">
        <v>232</v>
      </c>
      <c r="F133" s="208"/>
      <c r="G133" s="209"/>
      <c r="H133" s="86" t="str">
        <f t="shared" si="22"/>
        <v>---</v>
      </c>
      <c r="I133" s="86" t="str">
        <f t="shared" si="23"/>
        <v>---</v>
      </c>
      <c r="J133" s="86" t="str">
        <f t="shared" si="24"/>
        <v>---</v>
      </c>
      <c r="K133" s="86" t="str">
        <f t="shared" si="25"/>
        <v>---</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324"/>
      <c r="C134" s="335"/>
      <c r="D134" s="336"/>
      <c r="E134" s="207" t="s">
        <v>164</v>
      </c>
      <c r="F134" s="208"/>
      <c r="G134" s="209"/>
      <c r="H134" s="86" t="str">
        <f t="shared" si="22"/>
        <v>---</v>
      </c>
      <c r="I134" s="86" t="str">
        <f t="shared" si="23"/>
        <v>---</v>
      </c>
      <c r="J134" s="86" t="str">
        <f t="shared" si="24"/>
        <v>---</v>
      </c>
      <c r="K134" s="86" t="str">
        <f t="shared" si="25"/>
        <v>---</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325"/>
      <c r="C135" s="337"/>
      <c r="D135" s="338"/>
      <c r="E135" s="207" t="s">
        <v>235</v>
      </c>
      <c r="F135" s="208"/>
      <c r="G135" s="210"/>
      <c r="H135" s="86" t="str">
        <f t="shared" si="22"/>
        <v>---</v>
      </c>
      <c r="I135" s="86" t="str">
        <f t="shared" si="23"/>
        <v>---</v>
      </c>
      <c r="J135" s="86" t="str">
        <f t="shared" si="24"/>
        <v>---</v>
      </c>
      <c r="K135" s="86" t="str">
        <f t="shared" si="25"/>
        <v>---</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6.899999999999999" thickBot="1">
      <c r="B136" s="207" t="s">
        <v>168</v>
      </c>
      <c r="C136" s="212"/>
      <c r="D136" s="212"/>
      <c r="E136" s="212"/>
      <c r="F136" s="213"/>
      <c r="G136" s="209"/>
      <c r="H136" s="89">
        <f>AX42</f>
        <v>0</v>
      </c>
      <c r="I136" s="89">
        <f>AX36</f>
        <v>0</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6.899999999999999" thickBot="1">
      <c r="B137" s="207" t="s">
        <v>170</v>
      </c>
      <c r="C137" s="212"/>
      <c r="D137" s="212"/>
      <c r="E137" s="212"/>
      <c r="F137" s="213"/>
      <c r="G137" s="209"/>
      <c r="H137" s="89">
        <f>AY42</f>
        <v>0</v>
      </c>
      <c r="I137" s="89">
        <f>AY36</f>
        <v>0</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6.899999999999999" thickBot="1">
      <c r="B138" s="207" t="s">
        <v>172</v>
      </c>
      <c r="C138" s="212"/>
      <c r="D138" s="212"/>
      <c r="E138" s="212"/>
      <c r="F138" s="213"/>
      <c r="G138" s="209"/>
      <c r="H138" s="89">
        <f>AZ42</f>
        <v>0</v>
      </c>
      <c r="I138" s="89">
        <f>AZ36</f>
        <v>0</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6.899999999999999" thickBot="1">
      <c r="B139" s="90"/>
      <c r="C139" s="123"/>
      <c r="D139" s="124" t="s">
        <v>174</v>
      </c>
      <c r="E139" s="125"/>
      <c r="F139" s="91"/>
      <c r="G139" s="92"/>
      <c r="H139" s="93" t="str">
        <f>BA43</f>
        <v/>
      </c>
      <c r="I139" s="93" t="str">
        <f>BA37</f>
        <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ht="13.9">
      <c r="B140" s="1"/>
      <c r="C140" s="1"/>
      <c r="D140" s="1"/>
      <c r="E140" s="1"/>
      <c r="F140" s="1"/>
      <c r="G140" s="1"/>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3.15" customHeight="1">
      <c r="B141" s="315" t="s">
        <v>234</v>
      </c>
      <c r="C141" s="316"/>
      <c r="D141" s="316"/>
      <c r="E141" s="316"/>
      <c r="F141" s="316"/>
      <c r="G141" s="316"/>
      <c r="H141" s="316"/>
      <c r="I141" s="316"/>
      <c r="J141" s="316"/>
      <c r="K141" s="317"/>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ht="13.9">
      <c r="B142" s="318"/>
      <c r="C142" s="319"/>
      <c r="D142" s="319"/>
      <c r="E142" s="319"/>
      <c r="F142" s="319"/>
      <c r="G142" s="319"/>
      <c r="H142" s="319"/>
      <c r="I142" s="319"/>
      <c r="J142" s="319"/>
      <c r="K142" s="320"/>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ht="13.9">
      <c r="B143" s="318"/>
      <c r="C143" s="319"/>
      <c r="D143" s="319"/>
      <c r="E143" s="319"/>
      <c r="F143" s="319"/>
      <c r="G143" s="319"/>
      <c r="H143" s="319"/>
      <c r="I143" s="319"/>
      <c r="J143" s="319"/>
      <c r="K143" s="320"/>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ht="13.9">
      <c r="B144" s="318"/>
      <c r="C144" s="319"/>
      <c r="D144" s="319"/>
      <c r="E144" s="319"/>
      <c r="F144" s="319"/>
      <c r="G144" s="319"/>
      <c r="H144" s="319"/>
      <c r="I144" s="319"/>
      <c r="J144" s="319"/>
      <c r="K144" s="320"/>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ht="13.9">
      <c r="B145" s="318"/>
      <c r="C145" s="319"/>
      <c r="D145" s="319"/>
      <c r="E145" s="319"/>
      <c r="F145" s="319"/>
      <c r="G145" s="319"/>
      <c r="H145" s="319"/>
      <c r="I145" s="319"/>
      <c r="J145" s="319"/>
      <c r="K145" s="320"/>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ht="13.9">
      <c r="B146" s="318"/>
      <c r="C146" s="319"/>
      <c r="D146" s="319"/>
      <c r="E146" s="319"/>
      <c r="F146" s="319"/>
      <c r="G146" s="319"/>
      <c r="H146" s="319"/>
      <c r="I146" s="319"/>
      <c r="J146" s="319"/>
      <c r="K146" s="320"/>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ht="13.9">
      <c r="B147" s="318"/>
      <c r="C147" s="319"/>
      <c r="D147" s="319"/>
      <c r="E147" s="319"/>
      <c r="F147" s="319"/>
      <c r="G147" s="319"/>
      <c r="H147" s="319"/>
      <c r="I147" s="319"/>
      <c r="J147" s="319"/>
      <c r="K147" s="320"/>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ht="13.9">
      <c r="B148" s="318"/>
      <c r="C148" s="319"/>
      <c r="D148" s="319"/>
      <c r="E148" s="319"/>
      <c r="F148" s="319"/>
      <c r="G148" s="319"/>
      <c r="H148" s="319"/>
      <c r="I148" s="319"/>
      <c r="J148" s="319"/>
      <c r="K148" s="320"/>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ht="13.9">
      <c r="B149" s="318"/>
      <c r="C149" s="319"/>
      <c r="D149" s="319"/>
      <c r="E149" s="319"/>
      <c r="F149" s="319"/>
      <c r="G149" s="319"/>
      <c r="H149" s="319"/>
      <c r="I149" s="319"/>
      <c r="J149" s="319"/>
      <c r="K149" s="320"/>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ht="13.9">
      <c r="B150" s="318"/>
      <c r="C150" s="319"/>
      <c r="D150" s="319"/>
      <c r="E150" s="319"/>
      <c r="F150" s="319"/>
      <c r="G150" s="319"/>
      <c r="H150" s="319"/>
      <c r="I150" s="319"/>
      <c r="J150" s="319"/>
      <c r="K150" s="320"/>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ht="13.9">
      <c r="B151" s="318"/>
      <c r="C151" s="319"/>
      <c r="D151" s="319"/>
      <c r="E151" s="319"/>
      <c r="F151" s="319"/>
      <c r="G151" s="319"/>
      <c r="H151" s="319"/>
      <c r="I151" s="319"/>
      <c r="J151" s="319"/>
      <c r="K151" s="320"/>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ht="13.9">
      <c r="B152" s="318"/>
      <c r="C152" s="319"/>
      <c r="D152" s="319"/>
      <c r="E152" s="319"/>
      <c r="F152" s="319"/>
      <c r="G152" s="319"/>
      <c r="H152" s="319"/>
      <c r="I152" s="319"/>
      <c r="J152" s="319"/>
      <c r="K152" s="320"/>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ht="13.9">
      <c r="B153" s="318"/>
      <c r="C153" s="319"/>
      <c r="D153" s="319"/>
      <c r="E153" s="319"/>
      <c r="F153" s="319"/>
      <c r="G153" s="319"/>
      <c r="H153" s="319"/>
      <c r="I153" s="319"/>
      <c r="J153" s="319"/>
      <c r="K153" s="320"/>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ht="13.9">
      <c r="B154" s="318"/>
      <c r="C154" s="319"/>
      <c r="D154" s="319"/>
      <c r="E154" s="319"/>
      <c r="F154" s="319"/>
      <c r="G154" s="319"/>
      <c r="H154" s="319"/>
      <c r="I154" s="319"/>
      <c r="J154" s="319"/>
      <c r="K154" s="320"/>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ht="13.9">
      <c r="B155" s="321"/>
      <c r="C155" s="322"/>
      <c r="D155" s="322"/>
      <c r="E155" s="322"/>
      <c r="F155" s="322"/>
      <c r="G155" s="322"/>
      <c r="H155" s="322"/>
      <c r="I155" s="322"/>
      <c r="J155" s="322"/>
      <c r="K155" s="323"/>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ht="13.9">
      <c r="B156" s="1"/>
      <c r="C156" s="1"/>
      <c r="D156" s="1"/>
      <c r="E156" s="1"/>
      <c r="F156" s="1"/>
      <c r="G156" s="1"/>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ht="13.9">
      <c r="B157" s="1"/>
      <c r="C157" s="1"/>
      <c r="D157" s="1"/>
      <c r="E157" s="1"/>
      <c r="F157" s="1"/>
      <c r="G157" s="1"/>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ht="13.9" hidden="1">
      <c r="B158" s="1"/>
      <c r="C158" s="1"/>
      <c r="D158" s="1"/>
      <c r="E158" s="1"/>
      <c r="F158" s="1"/>
      <c r="G158" s="1"/>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ht="13.9" hidden="1">
      <c r="B159" s="1"/>
      <c r="C159" s="1"/>
      <c r="D159" s="1"/>
      <c r="E159" s="1"/>
      <c r="F159" s="1"/>
      <c r="G159" s="1"/>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ht="13.9" hidden="1">
      <c r="B160" s="1"/>
      <c r="C160" s="1"/>
      <c r="D160" s="1"/>
      <c r="E160" s="1"/>
      <c r="F160" s="1"/>
      <c r="G160" s="1"/>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ht="13.9" hidden="1">
      <c r="B161" s="1"/>
      <c r="C161" s="1"/>
      <c r="D161" s="1"/>
      <c r="E161" s="1"/>
      <c r="F161" s="1"/>
      <c r="G161" s="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ht="13.9" hidden="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ht="13.9" hidden="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ht="13.9" hidden="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ht="13.9" hidden="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ht="13.9" hidden="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ht="13.9" hidden="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ht="13.9" hidden="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ht="13.9" hidden="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ht="13.9" hidden="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ht="13.9" hidden="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ht="13.9" hidden="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ht="13.9" hidden="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sheetData>
  <protectedRanges>
    <protectedRange sqref="BL37:BV58 BR78:BR107 BV3:CE27 AR113:AT137 Y3:AH27" name="Expected"/>
    <protectedRange sqref="H3:K27" name="Year4Range"/>
    <protectedRange sqref="X3:X27 L3:R27" name="Year5Range"/>
  </protectedRanges>
  <mergeCells count="40">
    <mergeCell ref="B141:K155"/>
    <mergeCell ref="B117:B128"/>
    <mergeCell ref="C117:D119"/>
    <mergeCell ref="C120:D122"/>
    <mergeCell ref="C123:D125"/>
    <mergeCell ref="C126:D128"/>
    <mergeCell ref="B129:B135"/>
    <mergeCell ref="C129:D131"/>
    <mergeCell ref="C132:D135"/>
    <mergeCell ref="B111:B116"/>
    <mergeCell ref="C111:D112"/>
    <mergeCell ref="C113:D116"/>
    <mergeCell ref="B31:F31"/>
    <mergeCell ref="B33:C34"/>
    <mergeCell ref="B35:K35"/>
    <mergeCell ref="B36:D36"/>
    <mergeCell ref="E36:H36"/>
    <mergeCell ref="I36:K36"/>
    <mergeCell ref="B37:D37"/>
    <mergeCell ref="E37:H37"/>
    <mergeCell ref="I37:K37"/>
    <mergeCell ref="C110:D110"/>
    <mergeCell ref="E110:G110"/>
    <mergeCell ref="G72:K72"/>
    <mergeCell ref="B30:G30"/>
    <mergeCell ref="C2:D2"/>
    <mergeCell ref="E2:G2"/>
    <mergeCell ref="B3:B8"/>
    <mergeCell ref="C3:D4"/>
    <mergeCell ref="C5:D8"/>
    <mergeCell ref="B9:B20"/>
    <mergeCell ref="C9:D11"/>
    <mergeCell ref="C12:D14"/>
    <mergeCell ref="C15:D17"/>
    <mergeCell ref="C18:D20"/>
    <mergeCell ref="B21:B27"/>
    <mergeCell ref="C21:D23"/>
    <mergeCell ref="C24:D27"/>
    <mergeCell ref="B28:G28"/>
    <mergeCell ref="B29:G29"/>
  </mergeCells>
  <conditionalFormatting sqref="D43:D45 F43:F45 H43:H45 J43:J45">
    <cfRule type="containsErrors" dxfId="89" priority="11">
      <formula>ISERROR(D43)</formula>
    </cfRule>
  </conditionalFormatting>
  <conditionalFormatting sqref="H111:I135">
    <cfRule type="containsText" dxfId="88" priority="1" operator="containsText" text="error">
      <formula>NOT(ISERROR(SEARCH("error",H111)))</formula>
    </cfRule>
  </conditionalFormatting>
  <conditionalFormatting sqref="H3:K9 R3:R27 Y3:AH27 AK3:AT27 AV3:AV27 BJ3:BT27 BV3:CE27 L4:L21 M4:Q27 I10:K12 H10:H27 K13:K21 I13:J27 K22:L27">
    <cfRule type="containsText" dxfId="87" priority="8" operator="containsText" text="*80">
      <formula>NOT(ISERROR(SEARCH("*80",H3)))</formula>
    </cfRule>
    <cfRule type="containsText" dxfId="86" priority="9" operator="containsText" text="60-79">
      <formula>NOT(ISERROR(SEARCH("60-79",H3)))</formula>
    </cfRule>
    <cfRule type="containsText" dxfId="85" priority="10" operator="containsText" text="&lt;60">
      <formula>NOT(ISERROR(SEARCH("&lt;60",H3)))</formula>
    </cfRule>
  </conditionalFormatting>
  <conditionalFormatting sqref="I111:K135 H111:H139">
    <cfRule type="containsText" dxfId="84" priority="2" operator="containsText" text="80">
      <formula>NOT(ISERROR(SEARCH("80",H111)))</formula>
    </cfRule>
    <cfRule type="containsText" dxfId="83" priority="3" operator="containsText" text="60-79">
      <formula>NOT(ISERROR(SEARCH("60-79",H111)))</formula>
    </cfRule>
    <cfRule type="containsText" dxfId="82" priority="4" operator="containsText" text="&lt;60">
      <formula>NOT(ISERROR(SEARCH("&lt;60",H111)))</formula>
    </cfRule>
  </conditionalFormatting>
  <conditionalFormatting sqref="L3:Q3">
    <cfRule type="containsText" dxfId="81" priority="5" operator="containsText" text="*80">
      <formula>NOT(ISERROR(SEARCH("*80",L3)))</formula>
    </cfRule>
    <cfRule type="containsText" dxfId="80" priority="6" operator="containsText" text="60-79">
      <formula>NOT(ISERROR(SEARCH("60-79",L3)))</formula>
    </cfRule>
    <cfRule type="containsText" dxfId="79" priority="7" operator="containsText" text="&lt;60">
      <formula>NOT(ISERROR(SEARCH("&lt;60",L3)))</formula>
    </cfRule>
  </conditionalFormatting>
  <dataValidations count="2">
    <dataValidation allowBlank="1" showInputMessage="1" showErrorMessage="1" errorTitle="Error in entry" error="Please use list items only." sqref="BL37:BV58 BJ35:BT35 BJ28:BT31 BV28:CE31 AK3:AT30 AU113:BE137" xr:uid="{819C1056-E609-4652-918B-0882E214A6D4}"/>
    <dataValidation type="list" allowBlank="1" showInputMessage="1" showErrorMessage="1" errorTitle="Error in entry" error="Please use list items only." sqref="H3:R27 Y3:AH27" xr:uid="{A75A511A-5D64-44A2-BC3A-B05E32B8BCF6}">
      <formula1>ValidDepts</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108" max="12" man="1"/>
  </rowBreaks>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0957C-660D-4ED6-9BF4-170E16700046}">
  <sheetPr>
    <pageSetUpPr fitToPage="1"/>
  </sheetPr>
  <dimension ref="A1:CN173"/>
  <sheetViews>
    <sheetView showGridLines="0" topLeftCell="A123" zoomScaleNormal="100" zoomScaleSheetLayoutView="80" zoomScalePageLayoutView="25" workbookViewId="0">
      <selection activeCell="G72" sqref="G72:K72"/>
    </sheetView>
  </sheetViews>
  <sheetFormatPr defaultColWidth="8.7109375" defaultRowHeight="13.15" customHeight="1" zeroHeight="1"/>
  <cols>
    <col min="1" max="1" width="2.7109375" style="1" customWidth="1"/>
    <col min="2" max="6" width="10.7109375" style="1" customWidth="1"/>
    <col min="7" max="7" width="20.42578125" style="1" customWidth="1"/>
    <col min="8" max="13" width="10.7109375" style="8" customWidth="1"/>
    <col min="14" max="16" width="10.7109375" style="8" hidden="1" customWidth="1"/>
    <col min="17" max="23" width="10.7109375" style="1" hidden="1" customWidth="1"/>
    <col min="24" max="24" width="2.7109375" style="1" customWidth="1"/>
    <col min="25" max="26" width="10.7109375" style="1" customWidth="1"/>
    <col min="27" max="27" width="10.7109375" style="8" customWidth="1"/>
    <col min="28" max="28" width="10.7109375" style="1" customWidth="1"/>
    <col min="29" max="29" width="11.7109375" style="1" customWidth="1"/>
    <col min="30" max="34" width="10.7109375" style="8" hidden="1" customWidth="1"/>
    <col min="35" max="35" width="2.7109375" style="8" customWidth="1"/>
    <col min="36" max="36" width="5.42578125" style="8" customWidth="1"/>
    <col min="37" max="37" width="12.28515625" style="1" hidden="1" customWidth="1"/>
    <col min="38" max="38" width="9.28515625" style="1" hidden="1" customWidth="1"/>
    <col min="39" max="39" width="15.28515625" style="1" hidden="1" customWidth="1"/>
    <col min="40" max="40" width="10" style="1" hidden="1" customWidth="1"/>
    <col min="41" max="41" width="13.42578125" style="1" hidden="1" customWidth="1"/>
    <col min="42" max="42" width="15.7109375" style="1" hidden="1" customWidth="1"/>
    <col min="43" max="43" width="13.7109375" style="1" hidden="1" customWidth="1"/>
    <col min="44" max="44" width="12.7109375" style="1" hidden="1" customWidth="1"/>
    <col min="45" max="49" width="8.7109375" style="1" hidden="1" customWidth="1"/>
    <col min="50" max="50" width="16.7109375" style="1" hidden="1" customWidth="1"/>
    <col min="51" max="51" width="8.7109375" style="1" hidden="1" customWidth="1"/>
    <col min="52" max="53" width="11.7109375" style="1" hidden="1" customWidth="1"/>
    <col min="54" max="63" width="8.7109375" style="1" hidden="1" customWidth="1"/>
    <col min="64" max="64" width="13" style="8" hidden="1" customWidth="1"/>
    <col min="65" max="65" width="11.28515625" style="8" hidden="1" customWidth="1"/>
    <col min="66" max="68" width="8.7109375" style="8" hidden="1" customWidth="1"/>
    <col min="69" max="71" width="13" style="8" hidden="1" customWidth="1"/>
    <col min="72" max="72" width="11.7109375" style="8" hidden="1" customWidth="1"/>
    <col min="73" max="73" width="7.42578125" style="8" hidden="1" customWidth="1"/>
    <col min="74" max="74" width="13.28515625" style="8" hidden="1" customWidth="1"/>
    <col min="75" max="82" width="7.42578125" style="8" hidden="1" customWidth="1"/>
    <col min="83" max="84" width="6.7109375" style="8" hidden="1" customWidth="1"/>
    <col min="85" max="85" width="8.7109375" style="1" hidden="1" customWidth="1"/>
    <col min="86" max="86" width="11.28515625" style="8" hidden="1" customWidth="1"/>
    <col min="87" max="87" width="8.7109375" style="1" hidden="1" customWidth="1"/>
    <col min="88" max="88" width="8.7109375" style="8" hidden="1" customWidth="1"/>
    <col min="89" max="89" width="8.7109375" style="1" hidden="1" customWidth="1"/>
    <col min="90" max="90" width="8.7109375" style="8" hidden="1" customWidth="1"/>
    <col min="91" max="91" width="8.7109375" style="1" hidden="1" customWidth="1"/>
    <col min="92" max="92" width="8.7109375" style="8" hidden="1" customWidth="1"/>
    <col min="93" max="16383" width="0" style="1" hidden="1" customWidth="1"/>
    <col min="16384" max="16384" width="0.28515625" style="1" customWidth="1"/>
  </cols>
  <sheetData>
    <row r="1" spans="2:92" ht="7.15" customHeight="1" thickBot="1">
      <c r="H1" s="2"/>
      <c r="I1" s="3"/>
      <c r="J1" s="3"/>
      <c r="K1" s="3"/>
      <c r="L1" s="3"/>
      <c r="M1" s="4"/>
      <c r="N1" s="4"/>
      <c r="O1" s="4"/>
      <c r="P1" s="4"/>
      <c r="AA1" s="3"/>
      <c r="AD1" s="3"/>
      <c r="AE1" s="3"/>
      <c r="AF1" s="3"/>
      <c r="AG1" s="3"/>
      <c r="AH1" s="3"/>
      <c r="AI1" s="3"/>
      <c r="AJ1" s="3"/>
      <c r="AW1" s="5" t="s">
        <v>38</v>
      </c>
      <c r="AX1" s="5"/>
      <c r="BE1" s="1" t="s">
        <v>39</v>
      </c>
      <c r="BJ1" s="5" t="s">
        <v>40</v>
      </c>
      <c r="BK1" s="5"/>
      <c r="BL1" s="6"/>
      <c r="BM1" s="7"/>
      <c r="BN1" s="3"/>
      <c r="BO1" s="3"/>
      <c r="BP1" s="3"/>
      <c r="BT1" s="4"/>
      <c r="BU1" s="4"/>
      <c r="BV1" s="9" t="s">
        <v>41</v>
      </c>
      <c r="BW1" s="10"/>
      <c r="BX1" s="10"/>
      <c r="BY1" s="10"/>
      <c r="BZ1" s="11"/>
      <c r="CH1" s="3"/>
      <c r="CJ1" s="3"/>
      <c r="CL1" s="3"/>
      <c r="CN1" s="3"/>
    </row>
    <row r="2" spans="2:92" ht="41.65" customHeight="1" thickBot="1">
      <c r="B2" s="12" t="s">
        <v>42</v>
      </c>
      <c r="C2" s="266" t="s">
        <v>43</v>
      </c>
      <c r="D2" s="267"/>
      <c r="E2" s="266" t="s">
        <v>44</v>
      </c>
      <c r="F2" s="268"/>
      <c r="G2" s="267"/>
      <c r="H2" s="146" t="s">
        <v>45</v>
      </c>
      <c r="I2" s="145" t="s">
        <v>46</v>
      </c>
      <c r="J2" s="147" t="s">
        <v>47</v>
      </c>
      <c r="K2" s="153" t="s">
        <v>48</v>
      </c>
      <c r="L2" s="148" t="s">
        <v>49</v>
      </c>
      <c r="M2" s="13" t="s">
        <v>50</v>
      </c>
      <c r="N2" s="13" t="s">
        <v>51</v>
      </c>
      <c r="O2" s="13" t="s">
        <v>52</v>
      </c>
      <c r="P2" s="13" t="s">
        <v>53</v>
      </c>
      <c r="Q2" s="13" t="s">
        <v>54</v>
      </c>
      <c r="R2" s="14" t="s">
        <v>55</v>
      </c>
      <c r="Y2" s="146" t="s">
        <v>56</v>
      </c>
      <c r="Z2" s="150" t="s">
        <v>57</v>
      </c>
      <c r="AA2" s="154" t="s">
        <v>58</v>
      </c>
      <c r="AB2" s="149" t="s">
        <v>59</v>
      </c>
      <c r="AC2" s="151" t="s">
        <v>60</v>
      </c>
      <c r="AD2" s="15" t="s">
        <v>61</v>
      </c>
      <c r="AE2" s="15" t="s">
        <v>62</v>
      </c>
      <c r="AF2" s="15" t="s">
        <v>63</v>
      </c>
      <c r="AG2" s="15" t="s">
        <v>64</v>
      </c>
      <c r="AH2" s="15" t="s">
        <v>65</v>
      </c>
      <c r="AK2" s="16" t="s">
        <v>66</v>
      </c>
      <c r="AL2" s="16" t="s">
        <v>67</v>
      </c>
      <c r="AM2" s="16" t="s">
        <v>68</v>
      </c>
      <c r="AN2" s="16" t="s">
        <v>69</v>
      </c>
      <c r="AO2" s="16" t="s">
        <v>70</v>
      </c>
      <c r="AP2" s="16" t="s">
        <v>71</v>
      </c>
      <c r="AQ2" s="16" t="s">
        <v>72</v>
      </c>
      <c r="AR2" s="16" t="s">
        <v>73</v>
      </c>
      <c r="AS2" s="16" t="s">
        <v>74</v>
      </c>
      <c r="AT2" s="16" t="s">
        <v>75</v>
      </c>
      <c r="AW2" s="17" t="s">
        <v>76</v>
      </c>
      <c r="AX2" s="17" t="s">
        <v>77</v>
      </c>
      <c r="AY2" s="17" t="s">
        <v>78</v>
      </c>
      <c r="AZ2" s="17" t="s">
        <v>79</v>
      </c>
      <c r="BA2" s="17" t="s">
        <v>80</v>
      </c>
      <c r="BB2" s="17" t="s">
        <v>81</v>
      </c>
      <c r="BC2" s="17" t="s">
        <v>82</v>
      </c>
      <c r="BE2" s="1" t="s">
        <v>83</v>
      </c>
      <c r="BF2" s="1" t="s">
        <v>84</v>
      </c>
      <c r="BJ2" s="18" t="s">
        <v>85</v>
      </c>
      <c r="BK2" s="18" t="s">
        <v>86</v>
      </c>
      <c r="BL2" s="18" t="s">
        <v>87</v>
      </c>
      <c r="BM2" s="18" t="s">
        <v>88</v>
      </c>
      <c r="BN2" s="18" t="s">
        <v>89</v>
      </c>
      <c r="BO2" s="18" t="s">
        <v>90</v>
      </c>
      <c r="BP2" s="18" t="s">
        <v>91</v>
      </c>
      <c r="BQ2" s="18" t="s">
        <v>92</v>
      </c>
      <c r="BR2" s="18" t="s">
        <v>93</v>
      </c>
      <c r="BS2" s="18" t="s">
        <v>94</v>
      </c>
      <c r="BT2" s="18" t="s">
        <v>95</v>
      </c>
      <c r="BV2" s="19" t="s">
        <v>96</v>
      </c>
      <c r="BW2" s="19" t="s">
        <v>97</v>
      </c>
      <c r="BX2" s="19" t="s">
        <v>98</v>
      </c>
      <c r="BY2" s="19" t="s">
        <v>99</v>
      </c>
      <c r="BZ2" s="19" t="s">
        <v>100</v>
      </c>
      <c r="CA2" s="19" t="s">
        <v>101</v>
      </c>
      <c r="CB2" s="19" t="s">
        <v>102</v>
      </c>
      <c r="CC2" s="19" t="s">
        <v>103</v>
      </c>
      <c r="CD2" s="19" t="s">
        <v>104</v>
      </c>
      <c r="CE2" s="19" t="s">
        <v>105</v>
      </c>
    </row>
    <row r="3" spans="2:92" ht="13.5" customHeight="1" thickBot="1">
      <c r="B3" s="351">
        <v>1</v>
      </c>
      <c r="C3" s="354" t="s">
        <v>106</v>
      </c>
      <c r="D3" s="355"/>
      <c r="E3" s="204" t="s">
        <v>107</v>
      </c>
      <c r="F3" s="205"/>
      <c r="G3" s="206"/>
      <c r="H3" s="24" t="s">
        <v>109</v>
      </c>
      <c r="I3" s="25" t="s">
        <v>109</v>
      </c>
      <c r="J3" s="25" t="s">
        <v>109</v>
      </c>
      <c r="K3" s="25" t="s">
        <v>109</v>
      </c>
      <c r="L3" s="24" t="s">
        <v>109</v>
      </c>
      <c r="M3" s="24" t="s">
        <v>109</v>
      </c>
      <c r="N3" s="24" t="s">
        <v>109</v>
      </c>
      <c r="O3" s="24" t="s">
        <v>109</v>
      </c>
      <c r="P3" s="24" t="s">
        <v>109</v>
      </c>
      <c r="Q3" s="24" t="s">
        <v>109</v>
      </c>
      <c r="R3" s="26" t="s">
        <v>109</v>
      </c>
      <c r="Y3" s="25" t="s">
        <v>109</v>
      </c>
      <c r="Z3" s="25" t="s">
        <v>109</v>
      </c>
      <c r="AA3" s="25" t="s">
        <v>109</v>
      </c>
      <c r="AB3" s="25" t="s">
        <v>109</v>
      </c>
      <c r="AC3" s="164" t="s">
        <v>109</v>
      </c>
      <c r="AD3" s="23" t="s">
        <v>109</v>
      </c>
      <c r="AE3" s="23" t="s">
        <v>109</v>
      </c>
      <c r="AF3" s="23" t="s">
        <v>109</v>
      </c>
      <c r="AG3" s="23" t="s">
        <v>109</v>
      </c>
      <c r="AH3" s="23" t="s">
        <v>109</v>
      </c>
      <c r="AK3" s="27" t="str">
        <f t="shared" ref="AK3:AT25" si="0">IFERROR(IF(I3="---","",IF(Y3="---","No Target Set",IF(BV3=BK3,"On Target",IF(BV3&gt;BK3,"Behind",IF(BV3&lt;BK3,"Ahead"))))),"")</f>
        <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111</v>
      </c>
      <c r="AX3" s="30" t="str">
        <f t="shared" ref="AX3:AX27" si="1">_xlfn.IFNA(LOOKUP(2,1/(H3:R3&lt;&gt;"---"),H3:R3),"---")</f>
        <v>---</v>
      </c>
      <c r="AY3" s="50" t="e">
        <f>VALUE(IF(AX3="---","",VLOOKUP(AX3,List167834567910245[],2,FALSE)))</f>
        <v>#VALUE!</v>
      </c>
      <c r="AZ3" s="1" t="str">
        <f t="shared" ref="AZ3:AZ27" si="2">_xlfn.IFNA(LOOKUP(2,1/(H3:Q3&lt;&gt;"---"),X3:AF3),"---")</f>
        <v>---</v>
      </c>
      <c r="BA3" s="1" t="e">
        <f>VALUE(IF(AZ3="---","",VLOOKUP(AZ3,List167834567910245[],2,FALSE)))</f>
        <v>#VALUE!</v>
      </c>
      <c r="BB3" s="1" t="str">
        <f t="shared" ref="BB3:BB27" si="3">_xlfn.IFNA(LOOKUP(2,1/(AK3:AT3&lt;&gt;""),AK3:AT3),"---")</f>
        <v>---</v>
      </c>
      <c r="BC3" s="1" t="str">
        <f t="shared" ref="BC3:BC27" si="4">_xlfn.IFNA(LOOKUP(2,1/(H3:R3&lt;&gt;"---"),H$2:R$2),"---")</f>
        <v>---</v>
      </c>
      <c r="BE3" s="31" t="s">
        <v>109</v>
      </c>
      <c r="BI3" s="29" t="s">
        <v>111</v>
      </c>
      <c r="BJ3" s="161" t="str">
        <f>IF(H3="---","",VLOOKUP(H3,List167834567910245[],2,FALSE))</f>
        <v/>
      </c>
      <c r="BK3" s="161" t="str">
        <f>IF(I3="---","",VLOOKUP(I3,List167834567910245[],2,FALSE))</f>
        <v/>
      </c>
      <c r="BL3" s="161" t="str">
        <f>IF(J3="---","",VLOOKUP(J3,List167834567910245[],2,FALSE))</f>
        <v/>
      </c>
      <c r="BM3" s="161" t="str">
        <f>IF(K3="---","",VLOOKUP(K3,List167834567910245[],2,FALSE))</f>
        <v/>
      </c>
      <c r="BN3" s="161" t="str">
        <f>IF(L3="---","",VLOOKUP(L3,List167834567910245[],2,FALSE))</f>
        <v/>
      </c>
      <c r="BO3" s="161" t="str">
        <f>IF(M3="---","",VLOOKUP(M3,List167834567910245[],2,FALSE))</f>
        <v/>
      </c>
      <c r="BP3" s="161" t="str">
        <f>IF(N3="---","",VLOOKUP(N3,List167834567910245[],2,FALSE))</f>
        <v/>
      </c>
      <c r="BQ3" s="161" t="str">
        <f>IF(O3="---","",VLOOKUP(O3,List167834567910245[],2,FALSE))</f>
        <v/>
      </c>
      <c r="BR3" s="161" t="str">
        <f>IF(P3="---","",VLOOKUP(P3,List167834567910245[],2,FALSE))</f>
        <v/>
      </c>
      <c r="BS3" s="161" t="str">
        <f>IF(Q3="---","",VLOOKUP(Q3,List167834567910245[],2,FALSE))</f>
        <v/>
      </c>
      <c r="BT3" s="161" t="str">
        <f>IF(R3="---","",VLOOKUP(R3,List167834567910245[],2,FALSE))</f>
        <v/>
      </c>
      <c r="BU3" s="29" t="s">
        <v>111</v>
      </c>
      <c r="BV3" s="161" t="str">
        <f>IF(Y3="---","",VLOOKUP(Y3,List167834567910245[],2,FALSE))</f>
        <v/>
      </c>
      <c r="BW3" s="161" t="str">
        <f>IF(Z3="---","",VLOOKUP(Z3,List167834567910245[],2,FALSE))</f>
        <v/>
      </c>
      <c r="BX3" s="161" t="str">
        <f>IF(AA3="---","",VLOOKUP(AA3,List167834567910245[],2,FALSE))</f>
        <v/>
      </c>
      <c r="BY3" s="161" t="str">
        <f>IF(AB3="---","",VLOOKUP(AB3,List167834567910245[],2,FALSE))</f>
        <v/>
      </c>
      <c r="BZ3" s="161" t="str">
        <f>IF(AC3="---","",VLOOKUP(AC3,List167834567910245[],2,FALSE))</f>
        <v/>
      </c>
      <c r="CA3" s="161" t="str">
        <f>IF(AD3="---","",VLOOKUP(AD3,List167834567910245[],2,FALSE))</f>
        <v/>
      </c>
      <c r="CB3" s="161" t="str">
        <f>IF(AE3="---","",VLOOKUP(AE3,List167834567910245[],2,FALSE))</f>
        <v/>
      </c>
      <c r="CC3" s="161" t="str">
        <f>IF(AF3="---","",VLOOKUP(AF3,List167834567910245[],2,FALSE))</f>
        <v/>
      </c>
      <c r="CD3" s="161" t="str">
        <f>IF(AG3="---","",VLOOKUP(AG3,List167834567910245[],2,FALSE))</f>
        <v/>
      </c>
      <c r="CE3" s="161" t="str">
        <f>IF(AH3="---","",VLOOKUP(AH3,List167834567910245[],2,FALSE))</f>
        <v/>
      </c>
    </row>
    <row r="4" spans="2:92" ht="13.5" customHeight="1" thickBot="1">
      <c r="B4" s="352"/>
      <c r="C4" s="354"/>
      <c r="D4" s="355"/>
      <c r="E4" s="204" t="s">
        <v>112</v>
      </c>
      <c r="F4" s="205"/>
      <c r="G4" s="206"/>
      <c r="H4" s="25" t="s">
        <v>109</v>
      </c>
      <c r="I4" s="25" t="s">
        <v>109</v>
      </c>
      <c r="J4" s="25" t="s">
        <v>109</v>
      </c>
      <c r="K4" s="25" t="s">
        <v>109</v>
      </c>
      <c r="L4" s="25" t="s">
        <v>109</v>
      </c>
      <c r="M4" s="25" t="s">
        <v>109</v>
      </c>
      <c r="N4" s="25" t="s">
        <v>109</v>
      </c>
      <c r="O4" s="25" t="s">
        <v>109</v>
      </c>
      <c r="P4" s="25" t="s">
        <v>109</v>
      </c>
      <c r="Q4" s="25" t="s">
        <v>109</v>
      </c>
      <c r="R4" s="32" t="s">
        <v>109</v>
      </c>
      <c r="Y4" s="25" t="s">
        <v>109</v>
      </c>
      <c r="Z4" s="25" t="s">
        <v>109</v>
      </c>
      <c r="AA4" s="25" t="s">
        <v>109</v>
      </c>
      <c r="AB4" s="25" t="s">
        <v>109</v>
      </c>
      <c r="AC4" s="32" t="s">
        <v>109</v>
      </c>
      <c r="AD4" s="23" t="s">
        <v>109</v>
      </c>
      <c r="AE4" s="23" t="s">
        <v>109</v>
      </c>
      <c r="AF4" s="23" t="s">
        <v>109</v>
      </c>
      <c r="AG4" s="23" t="s">
        <v>109</v>
      </c>
      <c r="AH4" s="23" t="s">
        <v>109</v>
      </c>
      <c r="AK4" s="27" t="str">
        <f t="shared" si="0"/>
        <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113</v>
      </c>
      <c r="AX4" s="30" t="str">
        <f t="shared" si="1"/>
        <v>---</v>
      </c>
      <c r="AY4" s="50" t="e">
        <f>VALUE(IF(AX4="---","",VLOOKUP(AX4,List167834567910245[],2,FALSE)))</f>
        <v>#VALUE!</v>
      </c>
      <c r="AZ4" s="1" t="str">
        <f t="shared" si="2"/>
        <v>---</v>
      </c>
      <c r="BA4" s="1" t="e">
        <f>VALUE(IF(AZ4="---","",VLOOKUP(AZ4,List167834567910245[],2,FALSE)))</f>
        <v>#VALUE!</v>
      </c>
      <c r="BB4" s="1" t="str">
        <f t="shared" si="3"/>
        <v>---</v>
      </c>
      <c r="BC4" s="1" t="str">
        <f t="shared" si="4"/>
        <v>---</v>
      </c>
      <c r="BE4" s="33" t="s">
        <v>110</v>
      </c>
      <c r="BF4" s="1">
        <v>1</v>
      </c>
      <c r="BI4" s="29" t="s">
        <v>113</v>
      </c>
      <c r="BJ4" s="161" t="str">
        <f>IF(H4="---","",VLOOKUP(H4,List167834567910245[],2,FALSE))</f>
        <v/>
      </c>
      <c r="BK4" s="161" t="str">
        <f>IF(I4="---","",VLOOKUP(I4,List167834567910245[],2,FALSE))</f>
        <v/>
      </c>
      <c r="BL4" s="161" t="str">
        <f>IF(J4="---","",VLOOKUP(J4,List167834567910245[],2,FALSE))</f>
        <v/>
      </c>
      <c r="BM4" s="161" t="str">
        <f>IF(K4="---","",VLOOKUP(K4,List167834567910245[],2,FALSE))</f>
        <v/>
      </c>
      <c r="BN4" s="161" t="str">
        <f>IF(L4="---","",VLOOKUP(L4,List167834567910245[],2,FALSE))</f>
        <v/>
      </c>
      <c r="BO4" s="161" t="str">
        <f>IF(M4="---","",VLOOKUP(M4,List167834567910245[],2,FALSE))</f>
        <v/>
      </c>
      <c r="BP4" s="161" t="str">
        <f>IF(N4="---","",VLOOKUP(N4,List167834567910245[],2,FALSE))</f>
        <v/>
      </c>
      <c r="BQ4" s="161" t="str">
        <f>IF(O4="---","",VLOOKUP(O4,List167834567910245[],2,FALSE))</f>
        <v/>
      </c>
      <c r="BR4" s="161" t="str">
        <f>IF(P4="---","",VLOOKUP(P4,List167834567910245[],2,FALSE))</f>
        <v/>
      </c>
      <c r="BS4" s="161" t="str">
        <f>IF(Q4="---","",VLOOKUP(Q4,List167834567910245[],2,FALSE))</f>
        <v/>
      </c>
      <c r="BT4" s="161" t="str">
        <f>IF(R4="---","",VLOOKUP(R4,List167834567910245[],2,FALSE))</f>
        <v/>
      </c>
      <c r="BU4" s="29" t="s">
        <v>113</v>
      </c>
      <c r="BV4" s="161" t="str">
        <f>IF(Y4="---","",VLOOKUP(Y4,List167834567910245[],2,FALSE))</f>
        <v/>
      </c>
      <c r="BW4" s="161" t="str">
        <f>IF(Z4="---","",VLOOKUP(Z4,List167834567910245[],2,FALSE))</f>
        <v/>
      </c>
      <c r="BX4" s="161" t="str">
        <f>IF(AA4="---","",VLOOKUP(AA4,List167834567910245[],2,FALSE))</f>
        <v/>
      </c>
      <c r="BY4" s="161" t="str">
        <f>IF(AB4="---","",VLOOKUP(AB4,List167834567910245[],2,FALSE))</f>
        <v/>
      </c>
      <c r="BZ4" s="161" t="str">
        <f>IF(AC4="---","",VLOOKUP(AC4,List167834567910245[],2,FALSE))</f>
        <v/>
      </c>
      <c r="CA4" s="161" t="str">
        <f>IF(AD4="---","",VLOOKUP(AD4,List167834567910245[],2,FALSE))</f>
        <v/>
      </c>
      <c r="CB4" s="161" t="str">
        <f>IF(AE4="---","",VLOOKUP(AE4,List167834567910245[],2,FALSE))</f>
        <v/>
      </c>
      <c r="CC4" s="161" t="str">
        <f>IF(AF4="---","",VLOOKUP(AF4,List167834567910245[],2,FALSE))</f>
        <v/>
      </c>
      <c r="CD4" s="161" t="str">
        <f>IF(AG4="---","",VLOOKUP(AG4,List167834567910245[],2,FALSE))</f>
        <v/>
      </c>
      <c r="CE4" s="161" t="str">
        <f>IF(AH4="---","",VLOOKUP(AH4,List167834567910245[],2,FALSE))</f>
        <v/>
      </c>
    </row>
    <row r="5" spans="2:92" ht="13.5" customHeight="1" thickBot="1">
      <c r="B5" s="352"/>
      <c r="C5" s="354" t="s">
        <v>114</v>
      </c>
      <c r="D5" s="355"/>
      <c r="E5" s="204" t="s">
        <v>115</v>
      </c>
      <c r="F5" s="205"/>
      <c r="G5" s="206"/>
      <c r="H5" s="25" t="s">
        <v>109</v>
      </c>
      <c r="I5" s="25" t="s">
        <v>109</v>
      </c>
      <c r="J5" s="25" t="s">
        <v>109</v>
      </c>
      <c r="K5" s="25" t="s">
        <v>109</v>
      </c>
      <c r="L5" s="25" t="s">
        <v>109</v>
      </c>
      <c r="M5" s="25" t="s">
        <v>109</v>
      </c>
      <c r="N5" s="25" t="s">
        <v>109</v>
      </c>
      <c r="O5" s="25" t="s">
        <v>109</v>
      </c>
      <c r="P5" s="25" t="s">
        <v>109</v>
      </c>
      <c r="Q5" s="25" t="s">
        <v>109</v>
      </c>
      <c r="R5" s="32" t="s">
        <v>109</v>
      </c>
      <c r="Y5" s="25" t="s">
        <v>109</v>
      </c>
      <c r="Z5" s="25" t="s">
        <v>109</v>
      </c>
      <c r="AA5" s="25" t="s">
        <v>109</v>
      </c>
      <c r="AB5" s="25" t="s">
        <v>109</v>
      </c>
      <c r="AC5" s="32" t="s">
        <v>109</v>
      </c>
      <c r="AD5" s="23" t="s">
        <v>109</v>
      </c>
      <c r="AE5" s="23" t="s">
        <v>109</v>
      </c>
      <c r="AF5" s="23" t="s">
        <v>109</v>
      </c>
      <c r="AG5" s="23" t="s">
        <v>109</v>
      </c>
      <c r="AH5" s="23" t="s">
        <v>109</v>
      </c>
      <c r="AK5" s="27" t="str">
        <f t="shared" si="0"/>
        <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117</v>
      </c>
      <c r="AX5" s="30" t="str">
        <f t="shared" si="1"/>
        <v>---</v>
      </c>
      <c r="AY5" s="50" t="e">
        <f>VALUE(IF(AX5="---","",VLOOKUP(AX5,List167834567910245[],2,FALSE)))</f>
        <v>#VALUE!</v>
      </c>
      <c r="AZ5" s="1" t="str">
        <f t="shared" si="2"/>
        <v>---</v>
      </c>
      <c r="BA5" s="1" t="e">
        <f>VALUE(IF(AZ5="---","",VLOOKUP(AZ5,List167834567910245[],2,FALSE)))</f>
        <v>#VALUE!</v>
      </c>
      <c r="BB5" s="1" t="str">
        <f t="shared" si="3"/>
        <v>---</v>
      </c>
      <c r="BC5" s="1" t="str">
        <f t="shared" si="4"/>
        <v>---</v>
      </c>
      <c r="BE5" s="34" t="s">
        <v>108</v>
      </c>
      <c r="BF5" s="1">
        <v>0.5</v>
      </c>
      <c r="BI5" s="29" t="s">
        <v>117</v>
      </c>
      <c r="BJ5" s="161" t="str">
        <f>IF(H5="---","",VLOOKUP(H5,List167834567910245[],2,FALSE))</f>
        <v/>
      </c>
      <c r="BK5" s="161" t="str">
        <f>IF(I5="---","",VLOOKUP(I5,List167834567910245[],2,FALSE))</f>
        <v/>
      </c>
      <c r="BL5" s="161" t="str">
        <f>IF(J5="---","",VLOOKUP(J5,List167834567910245[],2,FALSE))</f>
        <v/>
      </c>
      <c r="BM5" s="161" t="str">
        <f>IF(K5="---","",VLOOKUP(K5,List167834567910245[],2,FALSE))</f>
        <v/>
      </c>
      <c r="BN5" s="161" t="str">
        <f>IF(L5="---","",VLOOKUP(L5,List167834567910245[],2,FALSE))</f>
        <v/>
      </c>
      <c r="BO5" s="161" t="str">
        <f>IF(M5="---","",VLOOKUP(M5,List167834567910245[],2,FALSE))</f>
        <v/>
      </c>
      <c r="BP5" s="161" t="str">
        <f>IF(N5="---","",VLOOKUP(N5,List167834567910245[],2,FALSE))</f>
        <v/>
      </c>
      <c r="BQ5" s="161" t="str">
        <f>IF(O5="---","",VLOOKUP(O5,List167834567910245[],2,FALSE))</f>
        <v/>
      </c>
      <c r="BR5" s="161" t="str">
        <f>IF(P5="---","",VLOOKUP(P5,List167834567910245[],2,FALSE))</f>
        <v/>
      </c>
      <c r="BS5" s="161" t="str">
        <f>IF(Q5="---","",VLOOKUP(Q5,List167834567910245[],2,FALSE))</f>
        <v/>
      </c>
      <c r="BT5" s="161" t="str">
        <f>IF(R5="---","",VLOOKUP(R5,List167834567910245[],2,FALSE))</f>
        <v/>
      </c>
      <c r="BU5" s="29" t="s">
        <v>117</v>
      </c>
      <c r="BV5" s="161" t="str">
        <f>IF(Y5="---","",VLOOKUP(Y5,List167834567910245[],2,FALSE))</f>
        <v/>
      </c>
      <c r="BW5" s="161" t="str">
        <f>IF(Z5="---","",VLOOKUP(Z5,List167834567910245[],2,FALSE))</f>
        <v/>
      </c>
      <c r="BX5" s="161" t="str">
        <f>IF(AA5="---","",VLOOKUP(AA5,List167834567910245[],2,FALSE))</f>
        <v/>
      </c>
      <c r="BY5" s="161" t="str">
        <f>IF(AB5="---","",VLOOKUP(AB5,List167834567910245[],2,FALSE))</f>
        <v/>
      </c>
      <c r="BZ5" s="161" t="str">
        <f>IF(AC5="---","",VLOOKUP(AC5,List167834567910245[],2,FALSE))</f>
        <v/>
      </c>
      <c r="CA5" s="161" t="str">
        <f>IF(AD5="---","",VLOOKUP(AD5,List167834567910245[],2,FALSE))</f>
        <v/>
      </c>
      <c r="CB5" s="161" t="str">
        <f>IF(AE5="---","",VLOOKUP(AE5,List167834567910245[],2,FALSE))</f>
        <v/>
      </c>
      <c r="CC5" s="161" t="str">
        <f>IF(AF5="---","",VLOOKUP(AF5,List167834567910245[],2,FALSE))</f>
        <v/>
      </c>
      <c r="CD5" s="161" t="str">
        <f>IF(AG5="---","",VLOOKUP(AG5,List167834567910245[],2,FALSE))</f>
        <v/>
      </c>
      <c r="CE5" s="161" t="str">
        <f>IF(AH5="---","",VLOOKUP(AH5,List167834567910245[],2,FALSE))</f>
        <v/>
      </c>
    </row>
    <row r="6" spans="2:92" ht="13.5" customHeight="1" thickBot="1">
      <c r="B6" s="352"/>
      <c r="C6" s="354"/>
      <c r="D6" s="355"/>
      <c r="E6" s="204" t="s">
        <v>118</v>
      </c>
      <c r="F6" s="205"/>
      <c r="G6" s="206"/>
      <c r="H6" s="25" t="s">
        <v>109</v>
      </c>
      <c r="I6" s="25" t="s">
        <v>109</v>
      </c>
      <c r="J6" s="25" t="s">
        <v>109</v>
      </c>
      <c r="K6" s="25" t="s">
        <v>109</v>
      </c>
      <c r="L6" s="25" t="s">
        <v>109</v>
      </c>
      <c r="M6" s="25" t="s">
        <v>109</v>
      </c>
      <c r="N6" s="25" t="s">
        <v>109</v>
      </c>
      <c r="O6" s="25" t="s">
        <v>109</v>
      </c>
      <c r="P6" s="25" t="s">
        <v>109</v>
      </c>
      <c r="Q6" s="25" t="s">
        <v>109</v>
      </c>
      <c r="R6" s="32" t="s">
        <v>109</v>
      </c>
      <c r="Y6" s="25" t="s">
        <v>109</v>
      </c>
      <c r="Z6" s="25" t="s">
        <v>109</v>
      </c>
      <c r="AA6" s="25" t="s">
        <v>109</v>
      </c>
      <c r="AB6" s="25" t="s">
        <v>109</v>
      </c>
      <c r="AC6" s="32" t="s">
        <v>109</v>
      </c>
      <c r="AD6" s="23" t="s">
        <v>109</v>
      </c>
      <c r="AE6" s="23" t="s">
        <v>109</v>
      </c>
      <c r="AF6" s="23" t="s">
        <v>109</v>
      </c>
      <c r="AG6" s="23" t="s">
        <v>109</v>
      </c>
      <c r="AH6" s="23" t="s">
        <v>109</v>
      </c>
      <c r="AK6" s="27" t="str">
        <f t="shared" si="0"/>
        <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119</v>
      </c>
      <c r="AX6" s="30" t="str">
        <f t="shared" si="1"/>
        <v>---</v>
      </c>
      <c r="AY6" s="50" t="e">
        <f>VALUE(IF(AX6="---","",VLOOKUP(AX6,List167834567910245[],2,FALSE)))</f>
        <v>#VALUE!</v>
      </c>
      <c r="AZ6" s="1" t="str">
        <f t="shared" si="2"/>
        <v>---</v>
      </c>
      <c r="BA6" s="1" t="e">
        <f>VALUE(IF(AZ6="---","",VLOOKUP(AZ6,List167834567910245[],2,FALSE)))</f>
        <v>#VALUE!</v>
      </c>
      <c r="BB6" s="1" t="str">
        <f t="shared" si="3"/>
        <v>---</v>
      </c>
      <c r="BC6" s="1" t="str">
        <f t="shared" si="4"/>
        <v>---</v>
      </c>
      <c r="BE6" s="35" t="s">
        <v>116</v>
      </c>
      <c r="BF6" s="1">
        <v>0</v>
      </c>
      <c r="BI6" s="29" t="s">
        <v>119</v>
      </c>
      <c r="BJ6" s="161" t="str">
        <f>IF(H6="---","",VLOOKUP(H6,List167834567910245[],2,FALSE))</f>
        <v/>
      </c>
      <c r="BK6" s="161" t="str">
        <f>IF(I6="---","",VLOOKUP(I6,List167834567910245[],2,FALSE))</f>
        <v/>
      </c>
      <c r="BL6" s="161" t="str">
        <f>IF(J6="---","",VLOOKUP(J6,List167834567910245[],2,FALSE))</f>
        <v/>
      </c>
      <c r="BM6" s="161" t="str">
        <f>IF(K6="---","",VLOOKUP(K6,List167834567910245[],2,FALSE))</f>
        <v/>
      </c>
      <c r="BN6" s="161" t="str">
        <f>IF(L6="---","",VLOOKUP(L6,List167834567910245[],2,FALSE))</f>
        <v/>
      </c>
      <c r="BO6" s="161" t="str">
        <f>IF(M6="---","",VLOOKUP(M6,List167834567910245[],2,FALSE))</f>
        <v/>
      </c>
      <c r="BP6" s="161" t="str">
        <f>IF(N6="---","",VLOOKUP(N6,List167834567910245[],2,FALSE))</f>
        <v/>
      </c>
      <c r="BQ6" s="161" t="str">
        <f>IF(O6="---","",VLOOKUP(O6,List167834567910245[],2,FALSE))</f>
        <v/>
      </c>
      <c r="BR6" s="161" t="str">
        <f>IF(P6="---","",VLOOKUP(P6,List167834567910245[],2,FALSE))</f>
        <v/>
      </c>
      <c r="BS6" s="161" t="str">
        <f>IF(Q6="---","",VLOOKUP(Q6,List167834567910245[],2,FALSE))</f>
        <v/>
      </c>
      <c r="BT6" s="161" t="str">
        <f>IF(R6="---","",VLOOKUP(R6,List167834567910245[],2,FALSE))</f>
        <v/>
      </c>
      <c r="BU6" s="29" t="s">
        <v>119</v>
      </c>
      <c r="BV6" s="161" t="str">
        <f>IF(Y6="---","",VLOOKUP(Y6,List167834567910245[],2,FALSE))</f>
        <v/>
      </c>
      <c r="BW6" s="161" t="str">
        <f>IF(Z6="---","",VLOOKUP(Z6,List167834567910245[],2,FALSE))</f>
        <v/>
      </c>
      <c r="BX6" s="161" t="str">
        <f>IF(AA6="---","",VLOOKUP(AA6,List167834567910245[],2,FALSE))</f>
        <v/>
      </c>
      <c r="BY6" s="161" t="str">
        <f>IF(AB6="---","",VLOOKUP(AB6,List167834567910245[],2,FALSE))</f>
        <v/>
      </c>
      <c r="BZ6" s="161" t="str">
        <f>IF(AC6="---","",VLOOKUP(AC6,List167834567910245[],2,FALSE))</f>
        <v/>
      </c>
      <c r="CA6" s="161" t="str">
        <f>IF(AD6="---","",VLOOKUP(AD6,List167834567910245[],2,FALSE))</f>
        <v/>
      </c>
      <c r="CB6" s="161" t="str">
        <f>IF(AE6="---","",VLOOKUP(AE6,List167834567910245[],2,FALSE))</f>
        <v/>
      </c>
      <c r="CC6" s="161" t="str">
        <f>IF(AF6="---","",VLOOKUP(AF6,List167834567910245[],2,FALSE))</f>
        <v/>
      </c>
      <c r="CD6" s="161" t="str">
        <f>IF(AG6="---","",VLOOKUP(AG6,List167834567910245[],2,FALSE))</f>
        <v/>
      </c>
      <c r="CE6" s="161" t="str">
        <f>IF(AH6="---","",VLOOKUP(AH6,List167834567910245[],2,FALSE))</f>
        <v/>
      </c>
    </row>
    <row r="7" spans="2:92" ht="13.5" customHeight="1" thickBot="1">
      <c r="B7" s="352"/>
      <c r="C7" s="354"/>
      <c r="D7" s="355"/>
      <c r="E7" s="204" t="s">
        <v>120</v>
      </c>
      <c r="F7" s="205"/>
      <c r="G7" s="206"/>
      <c r="H7" s="25" t="s">
        <v>109</v>
      </c>
      <c r="I7" s="25" t="s">
        <v>109</v>
      </c>
      <c r="J7" s="25" t="s">
        <v>109</v>
      </c>
      <c r="K7" s="25" t="s">
        <v>109</v>
      </c>
      <c r="L7" s="25" t="s">
        <v>109</v>
      </c>
      <c r="M7" s="25" t="s">
        <v>109</v>
      </c>
      <c r="N7" s="25" t="s">
        <v>109</v>
      </c>
      <c r="O7" s="25" t="s">
        <v>109</v>
      </c>
      <c r="P7" s="25" t="s">
        <v>109</v>
      </c>
      <c r="Q7" s="25" t="s">
        <v>109</v>
      </c>
      <c r="R7" s="32" t="s">
        <v>109</v>
      </c>
      <c r="Y7" s="25" t="s">
        <v>109</v>
      </c>
      <c r="Z7" s="25" t="s">
        <v>109</v>
      </c>
      <c r="AA7" s="25" t="s">
        <v>109</v>
      </c>
      <c r="AB7" s="25" t="s">
        <v>109</v>
      </c>
      <c r="AC7" s="32" t="s">
        <v>109</v>
      </c>
      <c r="AD7" s="23" t="s">
        <v>109</v>
      </c>
      <c r="AE7" s="23" t="s">
        <v>109</v>
      </c>
      <c r="AF7" s="23" t="s">
        <v>109</v>
      </c>
      <c r="AG7" s="23" t="s">
        <v>109</v>
      </c>
      <c r="AH7" s="23" t="s">
        <v>109</v>
      </c>
      <c r="AK7" s="27" t="str">
        <f t="shared" si="0"/>
        <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121</v>
      </c>
      <c r="AX7" s="30" t="str">
        <f t="shared" si="1"/>
        <v>---</v>
      </c>
      <c r="AY7" s="50" t="e">
        <f>VALUE(IF(AX7="---","",VLOOKUP(AX7,List167834567910245[],2,FALSE)))</f>
        <v>#VALUE!</v>
      </c>
      <c r="AZ7" s="1" t="str">
        <f t="shared" si="2"/>
        <v>---</v>
      </c>
      <c r="BA7" s="1" t="e">
        <f>VALUE(IF(AZ7="---","",VLOOKUP(AZ7,List167834567910245[],2,FALSE)))</f>
        <v>#VALUE!</v>
      </c>
      <c r="BB7" s="1" t="str">
        <f t="shared" si="3"/>
        <v>---</v>
      </c>
      <c r="BC7" s="1" t="str">
        <f t="shared" si="4"/>
        <v>---</v>
      </c>
      <c r="BI7" s="29" t="s">
        <v>121</v>
      </c>
      <c r="BJ7" s="161" t="str">
        <f>IF(H7="---","",VLOOKUP(H7,List167834567910245[],2,FALSE))</f>
        <v/>
      </c>
      <c r="BK7" s="161" t="str">
        <f>IF(I7="---","",VLOOKUP(I7,List167834567910245[],2,FALSE))</f>
        <v/>
      </c>
      <c r="BL7" s="161" t="str">
        <f>IF(J7="---","",VLOOKUP(J7,List167834567910245[],2,FALSE))</f>
        <v/>
      </c>
      <c r="BM7" s="161" t="str">
        <f>IF(K7="---","",VLOOKUP(K7,List167834567910245[],2,FALSE))</f>
        <v/>
      </c>
      <c r="BN7" s="161" t="str">
        <f>IF(L7="---","",VLOOKUP(L7,List167834567910245[],2,FALSE))</f>
        <v/>
      </c>
      <c r="BO7" s="161" t="str">
        <f>IF(M7="---","",VLOOKUP(M7,List167834567910245[],2,FALSE))</f>
        <v/>
      </c>
      <c r="BP7" s="161" t="str">
        <f>IF(N7="---","",VLOOKUP(N7,List167834567910245[],2,FALSE))</f>
        <v/>
      </c>
      <c r="BQ7" s="161" t="str">
        <f>IF(O7="---","",VLOOKUP(O7,List167834567910245[],2,FALSE))</f>
        <v/>
      </c>
      <c r="BR7" s="161" t="str">
        <f>IF(P7="---","",VLOOKUP(P7,List167834567910245[],2,FALSE))</f>
        <v/>
      </c>
      <c r="BS7" s="161" t="str">
        <f>IF(Q7="---","",VLOOKUP(Q7,List167834567910245[],2,FALSE))</f>
        <v/>
      </c>
      <c r="BT7" s="161" t="str">
        <f>IF(R7="---","",VLOOKUP(R7,List167834567910245[],2,FALSE))</f>
        <v/>
      </c>
      <c r="BU7" s="29" t="s">
        <v>121</v>
      </c>
      <c r="BV7" s="161" t="str">
        <f>IF(Y7="---","",VLOOKUP(Y7,List167834567910245[],2,FALSE))</f>
        <v/>
      </c>
      <c r="BW7" s="161" t="str">
        <f>IF(Z7="---","",VLOOKUP(Z7,List167834567910245[],2,FALSE))</f>
        <v/>
      </c>
      <c r="BX7" s="161" t="str">
        <f>IF(AA7="---","",VLOOKUP(AA7,List167834567910245[],2,FALSE))</f>
        <v/>
      </c>
      <c r="BY7" s="161" t="str">
        <f>IF(AB7="---","",VLOOKUP(AB7,List167834567910245[],2,FALSE))</f>
        <v/>
      </c>
      <c r="BZ7" s="161" t="str">
        <f>IF(AC7="---","",VLOOKUP(AC7,List167834567910245[],2,FALSE))</f>
        <v/>
      </c>
      <c r="CA7" s="161" t="str">
        <f>IF(AD7="---","",VLOOKUP(AD7,List167834567910245[],2,FALSE))</f>
        <v/>
      </c>
      <c r="CB7" s="161" t="str">
        <f>IF(AE7="---","",VLOOKUP(AE7,List167834567910245[],2,FALSE))</f>
        <v/>
      </c>
      <c r="CC7" s="161" t="str">
        <f>IF(AF7="---","",VLOOKUP(AF7,List167834567910245[],2,FALSE))</f>
        <v/>
      </c>
      <c r="CD7" s="161" t="str">
        <f>IF(AG7="---","",VLOOKUP(AG7,List167834567910245[],2,FALSE))</f>
        <v/>
      </c>
      <c r="CE7" s="161" t="str">
        <f>IF(AH7="---","",VLOOKUP(AH7,List167834567910245[],2,FALSE))</f>
        <v/>
      </c>
    </row>
    <row r="8" spans="2:92" ht="13.5" customHeight="1" thickBot="1">
      <c r="B8" s="353"/>
      <c r="C8" s="354"/>
      <c r="D8" s="355"/>
      <c r="E8" s="204" t="s">
        <v>122</v>
      </c>
      <c r="F8" s="205"/>
      <c r="G8" s="206"/>
      <c r="H8" s="25" t="s">
        <v>109</v>
      </c>
      <c r="I8" s="25" t="s">
        <v>109</v>
      </c>
      <c r="J8" s="25" t="s">
        <v>109</v>
      </c>
      <c r="K8" s="25" t="s">
        <v>109</v>
      </c>
      <c r="L8" s="25" t="s">
        <v>109</v>
      </c>
      <c r="M8" s="25" t="s">
        <v>109</v>
      </c>
      <c r="N8" s="25" t="s">
        <v>109</v>
      </c>
      <c r="O8" s="25" t="s">
        <v>109</v>
      </c>
      <c r="P8" s="25" t="s">
        <v>109</v>
      </c>
      <c r="Q8" s="25" t="s">
        <v>109</v>
      </c>
      <c r="R8" s="32" t="s">
        <v>109</v>
      </c>
      <c r="Y8" s="25" t="s">
        <v>109</v>
      </c>
      <c r="Z8" s="25" t="s">
        <v>109</v>
      </c>
      <c r="AA8" s="25" t="s">
        <v>109</v>
      </c>
      <c r="AB8" s="25" t="s">
        <v>109</v>
      </c>
      <c r="AC8" s="32" t="s">
        <v>109</v>
      </c>
      <c r="AD8" s="23" t="s">
        <v>109</v>
      </c>
      <c r="AE8" s="23" t="s">
        <v>109</v>
      </c>
      <c r="AF8" s="23" t="s">
        <v>109</v>
      </c>
      <c r="AG8" s="23" t="s">
        <v>109</v>
      </c>
      <c r="AH8" s="23" t="s">
        <v>109</v>
      </c>
      <c r="AK8" s="27" t="str">
        <f t="shared" si="0"/>
        <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123</v>
      </c>
      <c r="AX8" s="30" t="str">
        <f t="shared" si="1"/>
        <v>---</v>
      </c>
      <c r="AY8" s="50" t="e">
        <f>VALUE(IF(AX8="---","",VLOOKUP(AX8,List167834567910245[],2,FALSE)))</f>
        <v>#VALUE!</v>
      </c>
      <c r="AZ8" s="1" t="str">
        <f t="shared" si="2"/>
        <v>---</v>
      </c>
      <c r="BA8" s="1" t="e">
        <f>VALUE(IF(AZ8="---","",VLOOKUP(AZ8,List167834567910245[],2,FALSE)))</f>
        <v>#VALUE!</v>
      </c>
      <c r="BB8" s="1" t="str">
        <f t="shared" si="3"/>
        <v>---</v>
      </c>
      <c r="BC8" s="1" t="str">
        <f t="shared" si="4"/>
        <v>---</v>
      </c>
      <c r="BI8" s="29" t="s">
        <v>123</v>
      </c>
      <c r="BJ8" s="161" t="str">
        <f>IF(H8="---","",VLOOKUP(H8,List167834567910245[],2,FALSE))</f>
        <v/>
      </c>
      <c r="BK8" s="161" t="str">
        <f>IF(I8="---","",VLOOKUP(I8,List167834567910245[],2,FALSE))</f>
        <v/>
      </c>
      <c r="BL8" s="161" t="str">
        <f>IF(J8="---","",VLOOKUP(J8,List167834567910245[],2,FALSE))</f>
        <v/>
      </c>
      <c r="BM8" s="161" t="str">
        <f>IF(K8="---","",VLOOKUP(K8,List167834567910245[],2,FALSE))</f>
        <v/>
      </c>
      <c r="BN8" s="161" t="str">
        <f>IF(L8="---","",VLOOKUP(L8,List167834567910245[],2,FALSE))</f>
        <v/>
      </c>
      <c r="BO8" s="161" t="str">
        <f>IF(M8="---","",VLOOKUP(M8,List167834567910245[],2,FALSE))</f>
        <v/>
      </c>
      <c r="BP8" s="161" t="str">
        <f>IF(N8="---","",VLOOKUP(N8,List167834567910245[],2,FALSE))</f>
        <v/>
      </c>
      <c r="BQ8" s="161" t="str">
        <f>IF(O8="---","",VLOOKUP(O8,List167834567910245[],2,FALSE))</f>
        <v/>
      </c>
      <c r="BR8" s="161" t="str">
        <f>IF(P8="---","",VLOOKUP(P8,List167834567910245[],2,FALSE))</f>
        <v/>
      </c>
      <c r="BS8" s="161" t="str">
        <f>IF(Q8="---","",VLOOKUP(Q8,List167834567910245[],2,FALSE))</f>
        <v/>
      </c>
      <c r="BT8" s="161" t="str">
        <f>IF(R8="---","",VLOOKUP(R8,List167834567910245[],2,FALSE))</f>
        <v/>
      </c>
      <c r="BU8" s="29" t="s">
        <v>123</v>
      </c>
      <c r="BV8" s="161" t="str">
        <f>IF(Y8="---","",VLOOKUP(Y8,List167834567910245[],2,FALSE))</f>
        <v/>
      </c>
      <c r="BW8" s="161" t="str">
        <f>IF(Z8="---","",VLOOKUP(Z8,List167834567910245[],2,FALSE))</f>
        <v/>
      </c>
      <c r="BX8" s="161" t="str">
        <f>IF(AA8="---","",VLOOKUP(AA8,List167834567910245[],2,FALSE))</f>
        <v/>
      </c>
      <c r="BY8" s="161" t="str">
        <f>IF(AB8="---","",VLOOKUP(AB8,List167834567910245[],2,FALSE))</f>
        <v/>
      </c>
      <c r="BZ8" s="161" t="str">
        <f>IF(AC8="---","",VLOOKUP(AC8,List167834567910245[],2,FALSE))</f>
        <v/>
      </c>
      <c r="CA8" s="161" t="str">
        <f>IF(AD8="---","",VLOOKUP(AD8,List167834567910245[],2,FALSE))</f>
        <v/>
      </c>
      <c r="CB8" s="161" t="str">
        <f>IF(AE8="---","",VLOOKUP(AE8,List167834567910245[],2,FALSE))</f>
        <v/>
      </c>
      <c r="CC8" s="161" t="str">
        <f>IF(AF8="---","",VLOOKUP(AF8,List167834567910245[],2,FALSE))</f>
        <v/>
      </c>
      <c r="CD8" s="161" t="str">
        <f>IF(AG8="---","",VLOOKUP(AG8,List167834567910245[],2,FALSE))</f>
        <v/>
      </c>
      <c r="CE8" s="161" t="str">
        <f>IF(AH8="---","",VLOOKUP(AH8,List167834567910245[],2,FALSE))</f>
        <v/>
      </c>
    </row>
    <row r="9" spans="2:92" ht="13.5" customHeight="1" thickBot="1">
      <c r="B9" s="352">
        <v>2</v>
      </c>
      <c r="C9" s="354" t="s">
        <v>124</v>
      </c>
      <c r="D9" s="355"/>
      <c r="E9" s="204" t="s">
        <v>125</v>
      </c>
      <c r="F9" s="204"/>
      <c r="G9" s="206"/>
      <c r="H9" s="25" t="s">
        <v>109</v>
      </c>
      <c r="I9" s="25" t="s">
        <v>109</v>
      </c>
      <c r="J9" s="25" t="s">
        <v>109</v>
      </c>
      <c r="K9" s="25" t="s">
        <v>109</v>
      </c>
      <c r="L9" s="25" t="s">
        <v>109</v>
      </c>
      <c r="M9" s="25" t="s">
        <v>109</v>
      </c>
      <c r="N9" s="25" t="s">
        <v>109</v>
      </c>
      <c r="O9" s="25" t="s">
        <v>109</v>
      </c>
      <c r="P9" s="25" t="s">
        <v>109</v>
      </c>
      <c r="Q9" s="25" t="s">
        <v>109</v>
      </c>
      <c r="R9" s="32" t="s">
        <v>109</v>
      </c>
      <c r="Y9" s="25" t="s">
        <v>109</v>
      </c>
      <c r="Z9" s="25" t="s">
        <v>109</v>
      </c>
      <c r="AA9" s="25" t="s">
        <v>109</v>
      </c>
      <c r="AB9" s="25" t="s">
        <v>109</v>
      </c>
      <c r="AC9" s="32" t="s">
        <v>109</v>
      </c>
      <c r="AD9" s="23" t="s">
        <v>109</v>
      </c>
      <c r="AE9" s="23" t="s">
        <v>109</v>
      </c>
      <c r="AF9" s="23" t="s">
        <v>109</v>
      </c>
      <c r="AG9" s="23" t="s">
        <v>109</v>
      </c>
      <c r="AH9" s="23" t="s">
        <v>109</v>
      </c>
      <c r="AK9" s="27" t="str">
        <f t="shared" si="0"/>
        <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126</v>
      </c>
      <c r="AX9" s="30" t="str">
        <f t="shared" si="1"/>
        <v>---</v>
      </c>
      <c r="AY9" s="50" t="e">
        <f>VALUE(IF(AX9="---","",VLOOKUP(AX9,List167834567910245[],2,FALSE)))</f>
        <v>#VALUE!</v>
      </c>
      <c r="AZ9" s="1" t="str">
        <f t="shared" si="2"/>
        <v>---</v>
      </c>
      <c r="BA9" s="1" t="e">
        <f>VALUE(IF(AZ9="---","",VLOOKUP(AZ9,List167834567910245[],2,FALSE)))</f>
        <v>#VALUE!</v>
      </c>
      <c r="BB9" s="1" t="str">
        <f t="shared" si="3"/>
        <v>---</v>
      </c>
      <c r="BC9" s="1" t="str">
        <f t="shared" si="4"/>
        <v>---</v>
      </c>
      <c r="BI9" s="29" t="s">
        <v>126</v>
      </c>
      <c r="BJ9" s="161" t="str">
        <f>IF(H9="---","",VLOOKUP(H9,List167834567910245[],2,FALSE))</f>
        <v/>
      </c>
      <c r="BK9" s="161" t="str">
        <f>IF(I9="---","",VLOOKUP(I9,List167834567910245[],2,FALSE))</f>
        <v/>
      </c>
      <c r="BL9" s="161" t="str">
        <f>IF(J9="---","",VLOOKUP(J9,List167834567910245[],2,FALSE))</f>
        <v/>
      </c>
      <c r="BM9" s="161" t="str">
        <f>IF(K9="---","",VLOOKUP(K9,List167834567910245[],2,FALSE))</f>
        <v/>
      </c>
      <c r="BN9" s="161" t="str">
        <f>IF(L9="---","",VLOOKUP(L9,List167834567910245[],2,FALSE))</f>
        <v/>
      </c>
      <c r="BO9" s="161" t="str">
        <f>IF(M9="---","",VLOOKUP(M9,List167834567910245[],2,FALSE))</f>
        <v/>
      </c>
      <c r="BP9" s="161" t="str">
        <f>IF(N9="---","",VLOOKUP(N9,List167834567910245[],2,FALSE))</f>
        <v/>
      </c>
      <c r="BQ9" s="161" t="str">
        <f>IF(O9="---","",VLOOKUP(O9,List167834567910245[],2,FALSE))</f>
        <v/>
      </c>
      <c r="BR9" s="161" t="str">
        <f>IF(P9="---","",VLOOKUP(P9,List167834567910245[],2,FALSE))</f>
        <v/>
      </c>
      <c r="BS9" s="161" t="str">
        <f>IF(Q9="---","",VLOOKUP(Q9,List167834567910245[],2,FALSE))</f>
        <v/>
      </c>
      <c r="BT9" s="161" t="str">
        <f>IF(R9="---","",VLOOKUP(R9,List167834567910245[],2,FALSE))</f>
        <v/>
      </c>
      <c r="BU9" s="29" t="s">
        <v>126</v>
      </c>
      <c r="BV9" s="161" t="str">
        <f>IF(Y9="---","",VLOOKUP(Y9,List167834567910245[],2,FALSE))</f>
        <v/>
      </c>
      <c r="BW9" s="161" t="str">
        <f>IF(Z9="---","",VLOOKUP(Z9,List167834567910245[],2,FALSE))</f>
        <v/>
      </c>
      <c r="BX9" s="161" t="str">
        <f>IF(AA9="---","",VLOOKUP(AA9,List167834567910245[],2,FALSE))</f>
        <v/>
      </c>
      <c r="BY9" s="161" t="str">
        <f>IF(AB9="---","",VLOOKUP(AB9,List167834567910245[],2,FALSE))</f>
        <v/>
      </c>
      <c r="BZ9" s="161" t="str">
        <f>IF(AC9="---","",VLOOKUP(AC9,List167834567910245[],2,FALSE))</f>
        <v/>
      </c>
      <c r="CA9" s="161" t="str">
        <f>IF(AD9="---","",VLOOKUP(AD9,List167834567910245[],2,FALSE))</f>
        <v/>
      </c>
      <c r="CB9" s="161" t="str">
        <f>IF(AE9="---","",VLOOKUP(AE9,List167834567910245[],2,FALSE))</f>
        <v/>
      </c>
      <c r="CC9" s="161" t="str">
        <f>IF(AF9="---","",VLOOKUP(AF9,List167834567910245[],2,FALSE))</f>
        <v/>
      </c>
      <c r="CD9" s="161" t="str">
        <f>IF(AG9="---","",VLOOKUP(AG9,List167834567910245[],2,FALSE))</f>
        <v/>
      </c>
      <c r="CE9" s="161" t="str">
        <f>IF(AH9="---","",VLOOKUP(AH9,List167834567910245[],2,FALSE))</f>
        <v/>
      </c>
    </row>
    <row r="10" spans="2:92" ht="13.5" customHeight="1" thickBot="1">
      <c r="B10" s="352"/>
      <c r="C10" s="354"/>
      <c r="D10" s="355"/>
      <c r="E10" s="204" t="s">
        <v>127</v>
      </c>
      <c r="F10" s="204"/>
      <c r="G10" s="206"/>
      <c r="H10" s="25" t="s">
        <v>109</v>
      </c>
      <c r="I10" s="25" t="s">
        <v>109</v>
      </c>
      <c r="J10" s="25" t="s">
        <v>109</v>
      </c>
      <c r="K10" s="25" t="s">
        <v>109</v>
      </c>
      <c r="L10" s="25" t="s">
        <v>109</v>
      </c>
      <c r="M10" s="25" t="s">
        <v>109</v>
      </c>
      <c r="N10" s="25" t="s">
        <v>109</v>
      </c>
      <c r="O10" s="25" t="s">
        <v>109</v>
      </c>
      <c r="P10" s="25" t="s">
        <v>109</v>
      </c>
      <c r="Q10" s="25" t="s">
        <v>109</v>
      </c>
      <c r="R10" s="32" t="s">
        <v>109</v>
      </c>
      <c r="Y10" s="25" t="s">
        <v>109</v>
      </c>
      <c r="Z10" s="25" t="s">
        <v>109</v>
      </c>
      <c r="AA10" s="25" t="s">
        <v>109</v>
      </c>
      <c r="AB10" s="25" t="s">
        <v>109</v>
      </c>
      <c r="AC10" s="32" t="s">
        <v>109</v>
      </c>
      <c r="AD10" s="23" t="s">
        <v>109</v>
      </c>
      <c r="AE10" s="23" t="s">
        <v>109</v>
      </c>
      <c r="AF10" s="23" t="s">
        <v>109</v>
      </c>
      <c r="AG10" s="23" t="s">
        <v>109</v>
      </c>
      <c r="AH10" s="23" t="s">
        <v>109</v>
      </c>
      <c r="AK10" s="27" t="str">
        <f t="shared" si="0"/>
        <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128</v>
      </c>
      <c r="AX10" s="30" t="str">
        <f t="shared" si="1"/>
        <v>---</v>
      </c>
      <c r="AY10" s="50" t="e">
        <f>VALUE(IF(AX10="---","",VLOOKUP(AX10,List167834567910245[],2,FALSE)))</f>
        <v>#VALUE!</v>
      </c>
      <c r="AZ10" s="1" t="str">
        <f t="shared" si="2"/>
        <v>---</v>
      </c>
      <c r="BA10" s="1" t="e">
        <f>VALUE(IF(AZ10="---","",VLOOKUP(AZ10,List167834567910245[],2,FALSE)))</f>
        <v>#VALUE!</v>
      </c>
      <c r="BB10" s="1" t="str">
        <f t="shared" si="3"/>
        <v>---</v>
      </c>
      <c r="BC10" s="1" t="str">
        <f t="shared" si="4"/>
        <v>---</v>
      </c>
      <c r="BI10" s="29" t="s">
        <v>128</v>
      </c>
      <c r="BJ10" s="161" t="str">
        <f>IF(H10="---","",VLOOKUP(H10,List167834567910245[],2,FALSE))</f>
        <v/>
      </c>
      <c r="BK10" s="161" t="str">
        <f>IF(I10="---","",VLOOKUP(I10,List167834567910245[],2,FALSE))</f>
        <v/>
      </c>
      <c r="BL10" s="161" t="str">
        <f>IF(J10="---","",VLOOKUP(J10,List167834567910245[],2,FALSE))</f>
        <v/>
      </c>
      <c r="BM10" s="161" t="str">
        <f>IF(K10="---","",VLOOKUP(K10,List167834567910245[],2,FALSE))</f>
        <v/>
      </c>
      <c r="BN10" s="161" t="str">
        <f>IF(L10="---","",VLOOKUP(L10,List167834567910245[],2,FALSE))</f>
        <v/>
      </c>
      <c r="BO10" s="161" t="str">
        <f>IF(M10="---","",VLOOKUP(M10,List167834567910245[],2,FALSE))</f>
        <v/>
      </c>
      <c r="BP10" s="161" t="str">
        <f>IF(N10="---","",VLOOKUP(N10,List167834567910245[],2,FALSE))</f>
        <v/>
      </c>
      <c r="BQ10" s="161" t="str">
        <f>IF(O10="---","",VLOOKUP(O10,List167834567910245[],2,FALSE))</f>
        <v/>
      </c>
      <c r="BR10" s="161" t="str">
        <f>IF(P10="---","",VLOOKUP(P10,List167834567910245[],2,FALSE))</f>
        <v/>
      </c>
      <c r="BS10" s="161" t="str">
        <f>IF(Q10="---","",VLOOKUP(Q10,List167834567910245[],2,FALSE))</f>
        <v/>
      </c>
      <c r="BT10" s="161" t="str">
        <f>IF(R10="---","",VLOOKUP(R10,List167834567910245[],2,FALSE))</f>
        <v/>
      </c>
      <c r="BU10" s="29" t="s">
        <v>128</v>
      </c>
      <c r="BV10" s="161" t="str">
        <f>IF(Y10="---","",VLOOKUP(Y10,List167834567910245[],2,FALSE))</f>
        <v/>
      </c>
      <c r="BW10" s="161" t="str">
        <f>IF(Z10="---","",VLOOKUP(Z10,List167834567910245[],2,FALSE))</f>
        <v/>
      </c>
      <c r="BX10" s="161" t="str">
        <f>IF(AA10="---","",VLOOKUP(AA10,List167834567910245[],2,FALSE))</f>
        <v/>
      </c>
      <c r="BY10" s="161" t="str">
        <f>IF(AB10="---","",VLOOKUP(AB10,List167834567910245[],2,FALSE))</f>
        <v/>
      </c>
      <c r="BZ10" s="161" t="str">
        <f>IF(AC10="---","",VLOOKUP(AC10,List167834567910245[],2,FALSE))</f>
        <v/>
      </c>
      <c r="CA10" s="161" t="str">
        <f>IF(AD10="---","",VLOOKUP(AD10,List167834567910245[],2,FALSE))</f>
        <v/>
      </c>
      <c r="CB10" s="161" t="str">
        <f>IF(AE10="---","",VLOOKUP(AE10,List167834567910245[],2,FALSE))</f>
        <v/>
      </c>
      <c r="CC10" s="161" t="str">
        <f>IF(AF10="---","",VLOOKUP(AF10,List167834567910245[],2,FALSE))</f>
        <v/>
      </c>
      <c r="CD10" s="161" t="str">
        <f>IF(AG10="---","",VLOOKUP(AG10,List167834567910245[],2,FALSE))</f>
        <v/>
      </c>
      <c r="CE10" s="161" t="str">
        <f>IF(AH10="---","",VLOOKUP(AH10,List167834567910245[],2,FALSE))</f>
        <v/>
      </c>
    </row>
    <row r="11" spans="2:92" ht="13.5" customHeight="1" thickBot="1">
      <c r="B11" s="352"/>
      <c r="C11" s="354"/>
      <c r="D11" s="355"/>
      <c r="E11" s="204" t="s">
        <v>129</v>
      </c>
      <c r="F11" s="204"/>
      <c r="G11" s="206"/>
      <c r="H11" s="25" t="s">
        <v>109</v>
      </c>
      <c r="I11" s="25" t="s">
        <v>109</v>
      </c>
      <c r="J11" s="25" t="s">
        <v>109</v>
      </c>
      <c r="K11" s="25" t="s">
        <v>109</v>
      </c>
      <c r="L11" s="25" t="s">
        <v>109</v>
      </c>
      <c r="M11" s="25" t="s">
        <v>109</v>
      </c>
      <c r="N11" s="25" t="s">
        <v>109</v>
      </c>
      <c r="O11" s="25" t="s">
        <v>109</v>
      </c>
      <c r="P11" s="25" t="s">
        <v>109</v>
      </c>
      <c r="Q11" s="25" t="s">
        <v>109</v>
      </c>
      <c r="R11" s="32" t="s">
        <v>109</v>
      </c>
      <c r="Y11" s="25" t="s">
        <v>109</v>
      </c>
      <c r="Z11" s="25" t="s">
        <v>109</v>
      </c>
      <c r="AA11" s="25" t="s">
        <v>109</v>
      </c>
      <c r="AB11" s="25" t="s">
        <v>109</v>
      </c>
      <c r="AC11" s="32" t="s">
        <v>109</v>
      </c>
      <c r="AD11" s="23" t="s">
        <v>109</v>
      </c>
      <c r="AE11" s="23" t="s">
        <v>109</v>
      </c>
      <c r="AF11" s="23" t="s">
        <v>109</v>
      </c>
      <c r="AG11" s="23" t="s">
        <v>109</v>
      </c>
      <c r="AH11" s="23" t="s">
        <v>109</v>
      </c>
      <c r="AK11" s="27" t="str">
        <f t="shared" si="0"/>
        <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130</v>
      </c>
      <c r="AX11" s="30" t="str">
        <f t="shared" si="1"/>
        <v>---</v>
      </c>
      <c r="AY11" s="50" t="e">
        <f>VALUE(IF(AX11="---","",VLOOKUP(AX11,List167834567910245[],2,FALSE)))</f>
        <v>#VALUE!</v>
      </c>
      <c r="AZ11" s="1" t="str">
        <f t="shared" si="2"/>
        <v>---</v>
      </c>
      <c r="BA11" s="1" t="e">
        <f>VALUE(IF(AZ11="---","",VLOOKUP(AZ11,List167834567910245[],2,FALSE)))</f>
        <v>#VALUE!</v>
      </c>
      <c r="BB11" s="1" t="str">
        <f t="shared" si="3"/>
        <v>---</v>
      </c>
      <c r="BC11" s="1" t="str">
        <f t="shared" si="4"/>
        <v>---</v>
      </c>
      <c r="BI11" s="29" t="s">
        <v>130</v>
      </c>
      <c r="BJ11" s="161" t="str">
        <f>IF(H11="---","",VLOOKUP(H11,List167834567910245[],2,FALSE))</f>
        <v/>
      </c>
      <c r="BK11" s="161" t="str">
        <f>IF(I11="---","",VLOOKUP(I11,List167834567910245[],2,FALSE))</f>
        <v/>
      </c>
      <c r="BL11" s="161" t="str">
        <f>IF(J11="---","",VLOOKUP(J11,List167834567910245[],2,FALSE))</f>
        <v/>
      </c>
      <c r="BM11" s="161" t="str">
        <f>IF(K11="---","",VLOOKUP(K11,List167834567910245[],2,FALSE))</f>
        <v/>
      </c>
      <c r="BN11" s="161" t="str">
        <f>IF(L11="---","",VLOOKUP(L11,List167834567910245[],2,FALSE))</f>
        <v/>
      </c>
      <c r="BO11" s="161" t="str">
        <f>IF(M11="---","",VLOOKUP(M11,List167834567910245[],2,FALSE))</f>
        <v/>
      </c>
      <c r="BP11" s="161" t="str">
        <f>IF(N11="---","",VLOOKUP(N11,List167834567910245[],2,FALSE))</f>
        <v/>
      </c>
      <c r="BQ11" s="161" t="str">
        <f>IF(O11="---","",VLOOKUP(O11,List167834567910245[],2,FALSE))</f>
        <v/>
      </c>
      <c r="BR11" s="161" t="str">
        <f>IF(P11="---","",VLOOKUP(P11,List167834567910245[],2,FALSE))</f>
        <v/>
      </c>
      <c r="BS11" s="161" t="str">
        <f>IF(Q11="---","",VLOOKUP(Q11,List167834567910245[],2,FALSE))</f>
        <v/>
      </c>
      <c r="BT11" s="161" t="str">
        <f>IF(R11="---","",VLOOKUP(R11,List167834567910245[],2,FALSE))</f>
        <v/>
      </c>
      <c r="BU11" s="29" t="s">
        <v>130</v>
      </c>
      <c r="BV11" s="161" t="str">
        <f>IF(Y11="---","",VLOOKUP(Y11,List167834567910245[],2,FALSE))</f>
        <v/>
      </c>
      <c r="BW11" s="161" t="str">
        <f>IF(Z11="---","",VLOOKUP(Z11,List167834567910245[],2,FALSE))</f>
        <v/>
      </c>
      <c r="BX11" s="161" t="str">
        <f>IF(AA11="---","",VLOOKUP(AA11,List167834567910245[],2,FALSE))</f>
        <v/>
      </c>
      <c r="BY11" s="161" t="str">
        <f>IF(AB11="---","",VLOOKUP(AB11,List167834567910245[],2,FALSE))</f>
        <v/>
      </c>
      <c r="BZ11" s="161" t="str">
        <f>IF(AC11="---","",VLOOKUP(AC11,List167834567910245[],2,FALSE))</f>
        <v/>
      </c>
      <c r="CA11" s="161" t="str">
        <f>IF(AD11="---","",VLOOKUP(AD11,List167834567910245[],2,FALSE))</f>
        <v/>
      </c>
      <c r="CB11" s="161" t="str">
        <f>IF(AE11="---","",VLOOKUP(AE11,List167834567910245[],2,FALSE))</f>
        <v/>
      </c>
      <c r="CC11" s="161" t="str">
        <f>IF(AF11="---","",VLOOKUP(AF11,List167834567910245[],2,FALSE))</f>
        <v/>
      </c>
      <c r="CD11" s="161" t="str">
        <f>IF(AG11="---","",VLOOKUP(AG11,List167834567910245[],2,FALSE))</f>
        <v/>
      </c>
      <c r="CE11" s="161" t="str">
        <f>IF(AH11="---","",VLOOKUP(AH11,List167834567910245[],2,FALSE))</f>
        <v/>
      </c>
    </row>
    <row r="12" spans="2:92" ht="13.5" customHeight="1" thickBot="1">
      <c r="B12" s="352"/>
      <c r="C12" s="354" t="s">
        <v>131</v>
      </c>
      <c r="D12" s="355"/>
      <c r="E12" s="204" t="s">
        <v>132</v>
      </c>
      <c r="F12" s="204"/>
      <c r="G12" s="206"/>
      <c r="H12" s="25" t="s">
        <v>109</v>
      </c>
      <c r="I12" s="25" t="s">
        <v>109</v>
      </c>
      <c r="J12" s="25" t="s">
        <v>109</v>
      </c>
      <c r="K12" s="25" t="s">
        <v>109</v>
      </c>
      <c r="L12" s="25" t="s">
        <v>109</v>
      </c>
      <c r="M12" s="25" t="s">
        <v>109</v>
      </c>
      <c r="N12" s="25" t="s">
        <v>109</v>
      </c>
      <c r="O12" s="25" t="s">
        <v>109</v>
      </c>
      <c r="P12" s="25" t="s">
        <v>109</v>
      </c>
      <c r="Q12" s="25" t="s">
        <v>109</v>
      </c>
      <c r="R12" s="32" t="s">
        <v>109</v>
      </c>
      <c r="Y12" s="25" t="s">
        <v>109</v>
      </c>
      <c r="Z12" s="25" t="s">
        <v>109</v>
      </c>
      <c r="AA12" s="25" t="s">
        <v>109</v>
      </c>
      <c r="AB12" s="25" t="s">
        <v>109</v>
      </c>
      <c r="AC12" s="32" t="s">
        <v>109</v>
      </c>
      <c r="AD12" s="23" t="s">
        <v>109</v>
      </c>
      <c r="AE12" s="23" t="s">
        <v>109</v>
      </c>
      <c r="AF12" s="23" t="s">
        <v>109</v>
      </c>
      <c r="AG12" s="23" t="s">
        <v>109</v>
      </c>
      <c r="AH12" s="23" t="s">
        <v>109</v>
      </c>
      <c r="AK12" s="27" t="str">
        <f t="shared" si="0"/>
        <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133</v>
      </c>
      <c r="AX12" s="30" t="str">
        <f t="shared" si="1"/>
        <v>---</v>
      </c>
      <c r="AY12" s="50" t="e">
        <f>VALUE(IF(AX12="---","",VLOOKUP(AX12,List167834567910245[],2,FALSE)))</f>
        <v>#VALUE!</v>
      </c>
      <c r="AZ12" s="1" t="str">
        <f t="shared" si="2"/>
        <v>---</v>
      </c>
      <c r="BA12" s="1" t="e">
        <f>VALUE(IF(AZ12="---","",VLOOKUP(AZ12,List167834567910245[],2,FALSE)))</f>
        <v>#VALUE!</v>
      </c>
      <c r="BB12" s="1" t="str">
        <f t="shared" si="3"/>
        <v>---</v>
      </c>
      <c r="BC12" s="1" t="str">
        <f t="shared" si="4"/>
        <v>---</v>
      </c>
      <c r="BI12" s="29" t="s">
        <v>133</v>
      </c>
      <c r="BJ12" s="161" t="str">
        <f>IF(H12="---","",VLOOKUP(H12,List167834567910245[],2,FALSE))</f>
        <v/>
      </c>
      <c r="BK12" s="161" t="str">
        <f>IF(I12="---","",VLOOKUP(I12,List167834567910245[],2,FALSE))</f>
        <v/>
      </c>
      <c r="BL12" s="161" t="str">
        <f>IF(J12="---","",VLOOKUP(J12,List167834567910245[],2,FALSE))</f>
        <v/>
      </c>
      <c r="BM12" s="161" t="str">
        <f>IF(K12="---","",VLOOKUP(K12,List167834567910245[],2,FALSE))</f>
        <v/>
      </c>
      <c r="BN12" s="161" t="str">
        <f>IF(L12="---","",VLOOKUP(L12,List167834567910245[],2,FALSE))</f>
        <v/>
      </c>
      <c r="BO12" s="161" t="str">
        <f>IF(M12="---","",VLOOKUP(M12,List167834567910245[],2,FALSE))</f>
        <v/>
      </c>
      <c r="BP12" s="161" t="str">
        <f>IF(N12="---","",VLOOKUP(N12,List167834567910245[],2,FALSE))</f>
        <v/>
      </c>
      <c r="BQ12" s="161" t="str">
        <f>IF(O12="---","",VLOOKUP(O12,List167834567910245[],2,FALSE))</f>
        <v/>
      </c>
      <c r="BR12" s="161" t="str">
        <f>IF(P12="---","",VLOOKUP(P12,List167834567910245[],2,FALSE))</f>
        <v/>
      </c>
      <c r="BS12" s="161" t="str">
        <f>IF(Q12="---","",VLOOKUP(Q12,List167834567910245[],2,FALSE))</f>
        <v/>
      </c>
      <c r="BT12" s="161" t="str">
        <f>IF(R12="---","",VLOOKUP(R12,List167834567910245[],2,FALSE))</f>
        <v/>
      </c>
      <c r="BU12" s="29" t="s">
        <v>133</v>
      </c>
      <c r="BV12" s="161" t="str">
        <f>IF(Y12="---","",VLOOKUP(Y12,List167834567910245[],2,FALSE))</f>
        <v/>
      </c>
      <c r="BW12" s="161" t="str">
        <f>IF(Z12="---","",VLOOKUP(Z12,List167834567910245[],2,FALSE))</f>
        <v/>
      </c>
      <c r="BX12" s="161" t="str">
        <f>IF(AA12="---","",VLOOKUP(AA12,List167834567910245[],2,FALSE))</f>
        <v/>
      </c>
      <c r="BY12" s="161" t="str">
        <f>IF(AB12="---","",VLOOKUP(AB12,List167834567910245[],2,FALSE))</f>
        <v/>
      </c>
      <c r="BZ12" s="161" t="str">
        <f>IF(AC12="---","",VLOOKUP(AC12,List167834567910245[],2,FALSE))</f>
        <v/>
      </c>
      <c r="CA12" s="161" t="str">
        <f>IF(AD12="---","",VLOOKUP(AD12,List167834567910245[],2,FALSE))</f>
        <v/>
      </c>
      <c r="CB12" s="161" t="str">
        <f>IF(AE12="---","",VLOOKUP(AE12,List167834567910245[],2,FALSE))</f>
        <v/>
      </c>
      <c r="CC12" s="161" t="str">
        <f>IF(AF12="---","",VLOOKUP(AF12,List167834567910245[],2,FALSE))</f>
        <v/>
      </c>
      <c r="CD12" s="161" t="str">
        <f>IF(AG12="---","",VLOOKUP(AG12,List167834567910245[],2,FALSE))</f>
        <v/>
      </c>
      <c r="CE12" s="161" t="str">
        <f>IF(AH12="---","",VLOOKUP(AH12,List167834567910245[],2,FALSE))</f>
        <v/>
      </c>
    </row>
    <row r="13" spans="2:92" ht="13.5" customHeight="1" thickBot="1">
      <c r="B13" s="352"/>
      <c r="C13" s="354"/>
      <c r="D13" s="355"/>
      <c r="E13" s="204" t="s">
        <v>134</v>
      </c>
      <c r="F13" s="204"/>
      <c r="G13" s="206"/>
      <c r="H13" s="25" t="s">
        <v>109</v>
      </c>
      <c r="I13" s="25" t="s">
        <v>109</v>
      </c>
      <c r="J13" s="25" t="s">
        <v>109</v>
      </c>
      <c r="K13" s="25" t="s">
        <v>109</v>
      </c>
      <c r="L13" s="25" t="s">
        <v>109</v>
      </c>
      <c r="M13" s="25" t="s">
        <v>109</v>
      </c>
      <c r="N13" s="25" t="s">
        <v>109</v>
      </c>
      <c r="O13" s="25" t="s">
        <v>109</v>
      </c>
      <c r="P13" s="25" t="s">
        <v>109</v>
      </c>
      <c r="Q13" s="25" t="s">
        <v>109</v>
      </c>
      <c r="R13" s="32" t="s">
        <v>109</v>
      </c>
      <c r="Y13" s="25" t="s">
        <v>109</v>
      </c>
      <c r="Z13" s="25" t="s">
        <v>109</v>
      </c>
      <c r="AA13" s="25" t="s">
        <v>109</v>
      </c>
      <c r="AB13" s="25" t="s">
        <v>109</v>
      </c>
      <c r="AC13" s="32" t="s">
        <v>109</v>
      </c>
      <c r="AD13" s="23" t="s">
        <v>109</v>
      </c>
      <c r="AE13" s="23" t="s">
        <v>109</v>
      </c>
      <c r="AF13" s="23" t="s">
        <v>109</v>
      </c>
      <c r="AG13" s="23" t="s">
        <v>109</v>
      </c>
      <c r="AH13" s="23" t="s">
        <v>109</v>
      </c>
      <c r="AK13" s="27" t="str">
        <f t="shared" si="0"/>
        <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135</v>
      </c>
      <c r="AX13" s="30" t="str">
        <f t="shared" si="1"/>
        <v>---</v>
      </c>
      <c r="AY13" s="50" t="e">
        <f>VALUE(IF(AX13="---","",VLOOKUP(AX13,List167834567910245[],2,FALSE)))</f>
        <v>#VALUE!</v>
      </c>
      <c r="AZ13" s="1" t="str">
        <f t="shared" si="2"/>
        <v>---</v>
      </c>
      <c r="BA13" s="1" t="e">
        <f>VALUE(IF(AZ13="---","",VLOOKUP(AZ13,List167834567910245[],2,FALSE)))</f>
        <v>#VALUE!</v>
      </c>
      <c r="BB13" s="1" t="str">
        <f t="shared" si="3"/>
        <v>---</v>
      </c>
      <c r="BC13" s="1" t="str">
        <f t="shared" si="4"/>
        <v>---</v>
      </c>
      <c r="BI13" s="29" t="s">
        <v>135</v>
      </c>
      <c r="BJ13" s="161" t="str">
        <f>IF(H13="---","",VLOOKUP(H13,List167834567910245[],2,FALSE))</f>
        <v/>
      </c>
      <c r="BK13" s="161" t="str">
        <f>IF(I13="---","",VLOOKUP(I13,List167834567910245[],2,FALSE))</f>
        <v/>
      </c>
      <c r="BL13" s="161" t="str">
        <f>IF(J13="---","",VLOOKUP(J13,List167834567910245[],2,FALSE))</f>
        <v/>
      </c>
      <c r="BM13" s="161" t="str">
        <f>IF(K13="---","",VLOOKUP(K13,List167834567910245[],2,FALSE))</f>
        <v/>
      </c>
      <c r="BN13" s="161" t="str">
        <f>IF(L13="---","",VLOOKUP(L13,List167834567910245[],2,FALSE))</f>
        <v/>
      </c>
      <c r="BO13" s="161" t="str">
        <f>IF(M13="---","",VLOOKUP(M13,List167834567910245[],2,FALSE))</f>
        <v/>
      </c>
      <c r="BP13" s="161" t="str">
        <f>IF(N13="---","",VLOOKUP(N13,List167834567910245[],2,FALSE))</f>
        <v/>
      </c>
      <c r="BQ13" s="161" t="str">
        <f>IF(O13="---","",VLOOKUP(O13,List167834567910245[],2,FALSE))</f>
        <v/>
      </c>
      <c r="BR13" s="161" t="str">
        <f>IF(P13="---","",VLOOKUP(P13,List167834567910245[],2,FALSE))</f>
        <v/>
      </c>
      <c r="BS13" s="161" t="str">
        <f>IF(Q13="---","",VLOOKUP(Q13,List167834567910245[],2,FALSE))</f>
        <v/>
      </c>
      <c r="BT13" s="161" t="str">
        <f>IF(R13="---","",VLOOKUP(R13,List167834567910245[],2,FALSE))</f>
        <v/>
      </c>
      <c r="BU13" s="29" t="s">
        <v>135</v>
      </c>
      <c r="BV13" s="161" t="str">
        <f>IF(Y13="---","",VLOOKUP(Y13,List167834567910245[],2,FALSE))</f>
        <v/>
      </c>
      <c r="BW13" s="161" t="str">
        <f>IF(Z13="---","",VLOOKUP(Z13,List167834567910245[],2,FALSE))</f>
        <v/>
      </c>
      <c r="BX13" s="161" t="str">
        <f>IF(AA13="---","",VLOOKUP(AA13,List167834567910245[],2,FALSE))</f>
        <v/>
      </c>
      <c r="BY13" s="161" t="str">
        <f>IF(AB13="---","",VLOOKUP(AB13,List167834567910245[],2,FALSE))</f>
        <v/>
      </c>
      <c r="BZ13" s="161" t="str">
        <f>IF(AC13="---","",VLOOKUP(AC13,List167834567910245[],2,FALSE))</f>
        <v/>
      </c>
      <c r="CA13" s="161" t="str">
        <f>IF(AD13="---","",VLOOKUP(AD13,List167834567910245[],2,FALSE))</f>
        <v/>
      </c>
      <c r="CB13" s="161" t="str">
        <f>IF(AE13="---","",VLOOKUP(AE13,List167834567910245[],2,FALSE))</f>
        <v/>
      </c>
      <c r="CC13" s="161" t="str">
        <f>IF(AF13="---","",VLOOKUP(AF13,List167834567910245[],2,FALSE))</f>
        <v/>
      </c>
      <c r="CD13" s="161" t="str">
        <f>IF(AG13="---","",VLOOKUP(AG13,List167834567910245[],2,FALSE))</f>
        <v/>
      </c>
      <c r="CE13" s="161" t="str">
        <f>IF(AH13="---","",VLOOKUP(AH13,List167834567910245[],2,FALSE))</f>
        <v/>
      </c>
    </row>
    <row r="14" spans="2:92" s="8" customFormat="1" ht="13.5" customHeight="1" thickBot="1">
      <c r="B14" s="352"/>
      <c r="C14" s="354"/>
      <c r="D14" s="355"/>
      <c r="E14" s="204" t="s">
        <v>136</v>
      </c>
      <c r="F14" s="204"/>
      <c r="G14" s="206"/>
      <c r="H14" s="25" t="s">
        <v>109</v>
      </c>
      <c r="I14" s="25" t="s">
        <v>109</v>
      </c>
      <c r="J14" s="25" t="s">
        <v>109</v>
      </c>
      <c r="K14" s="25" t="s">
        <v>109</v>
      </c>
      <c r="L14" s="25" t="s">
        <v>109</v>
      </c>
      <c r="M14" s="25" t="s">
        <v>109</v>
      </c>
      <c r="N14" s="25" t="s">
        <v>109</v>
      </c>
      <c r="O14" s="25" t="s">
        <v>109</v>
      </c>
      <c r="P14" s="25" t="s">
        <v>109</v>
      </c>
      <c r="Q14" s="25" t="s">
        <v>109</v>
      </c>
      <c r="R14" s="32" t="s">
        <v>109</v>
      </c>
      <c r="S14" s="1"/>
      <c r="T14" s="1"/>
      <c r="U14" s="1"/>
      <c r="V14" s="1"/>
      <c r="W14" s="1"/>
      <c r="X14" s="1"/>
      <c r="Y14" s="25" t="s">
        <v>109</v>
      </c>
      <c r="Z14" s="25" t="s">
        <v>109</v>
      </c>
      <c r="AA14" s="25" t="s">
        <v>109</v>
      </c>
      <c r="AB14" s="25" t="s">
        <v>109</v>
      </c>
      <c r="AC14" s="32" t="s">
        <v>109</v>
      </c>
      <c r="AD14" s="23" t="s">
        <v>109</v>
      </c>
      <c r="AE14" s="23" t="s">
        <v>109</v>
      </c>
      <c r="AF14" s="23" t="s">
        <v>109</v>
      </c>
      <c r="AG14" s="23" t="s">
        <v>109</v>
      </c>
      <c r="AH14" s="23" t="s">
        <v>109</v>
      </c>
      <c r="AK14" s="27" t="str">
        <f t="shared" si="0"/>
        <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U14" s="1"/>
      <c r="AV14" s="28"/>
      <c r="AW14" s="29" t="s">
        <v>137</v>
      </c>
      <c r="AX14" s="30" t="str">
        <f t="shared" si="1"/>
        <v>---</v>
      </c>
      <c r="AY14" s="50" t="e">
        <f>VALUE(IF(AX14="---","",VLOOKUP(AX14,List167834567910245[],2,FALSE)))</f>
        <v>#VALUE!</v>
      </c>
      <c r="AZ14" s="1" t="str">
        <f t="shared" si="2"/>
        <v>---</v>
      </c>
      <c r="BA14" s="1" t="e">
        <f>VALUE(IF(AZ14="---","",VLOOKUP(AZ14,List167834567910245[],2,FALSE)))</f>
        <v>#VALUE!</v>
      </c>
      <c r="BB14" s="1" t="str">
        <f t="shared" si="3"/>
        <v>---</v>
      </c>
      <c r="BC14" s="1" t="str">
        <f t="shared" si="4"/>
        <v>---</v>
      </c>
      <c r="BD14" s="1"/>
      <c r="BE14" s="1"/>
      <c r="BF14" s="1"/>
      <c r="BG14" s="1"/>
      <c r="BH14" s="1"/>
      <c r="BI14" s="29" t="s">
        <v>137</v>
      </c>
      <c r="BJ14" s="161" t="str">
        <f>IF(H14="---","",VLOOKUP(H14,List167834567910245[],2,FALSE))</f>
        <v/>
      </c>
      <c r="BK14" s="161" t="str">
        <f>IF(I14="---","",VLOOKUP(I14,List167834567910245[],2,FALSE))</f>
        <v/>
      </c>
      <c r="BL14" s="161" t="str">
        <f>IF(J14="---","",VLOOKUP(J14,List167834567910245[],2,FALSE))</f>
        <v/>
      </c>
      <c r="BM14" s="161" t="str">
        <f>IF(K14="---","",VLOOKUP(K14,List167834567910245[],2,FALSE))</f>
        <v/>
      </c>
      <c r="BN14" s="161" t="str">
        <f>IF(L14="---","",VLOOKUP(L14,List167834567910245[],2,FALSE))</f>
        <v/>
      </c>
      <c r="BO14" s="161" t="str">
        <f>IF(M14="---","",VLOOKUP(M14,List167834567910245[],2,FALSE))</f>
        <v/>
      </c>
      <c r="BP14" s="161" t="str">
        <f>IF(N14="---","",VLOOKUP(N14,List167834567910245[],2,FALSE))</f>
        <v/>
      </c>
      <c r="BQ14" s="161" t="str">
        <f>IF(O14="---","",VLOOKUP(O14,List167834567910245[],2,FALSE))</f>
        <v/>
      </c>
      <c r="BR14" s="161" t="str">
        <f>IF(P14="---","",VLOOKUP(P14,List167834567910245[],2,FALSE))</f>
        <v/>
      </c>
      <c r="BS14" s="161" t="str">
        <f>IF(Q14="---","",VLOOKUP(Q14,List167834567910245[],2,FALSE))</f>
        <v/>
      </c>
      <c r="BT14" s="161" t="str">
        <f>IF(R14="---","",VLOOKUP(R14,List167834567910245[],2,FALSE))</f>
        <v/>
      </c>
      <c r="BU14" s="29" t="s">
        <v>137</v>
      </c>
      <c r="BV14" s="161" t="str">
        <f>IF(Y14="---","",VLOOKUP(Y14,List167834567910245[],2,FALSE))</f>
        <v/>
      </c>
      <c r="BW14" s="161" t="str">
        <f>IF(Z14="---","",VLOOKUP(Z14,List167834567910245[],2,FALSE))</f>
        <v/>
      </c>
      <c r="BX14" s="161" t="str">
        <f>IF(AA14="---","",VLOOKUP(AA14,List167834567910245[],2,FALSE))</f>
        <v/>
      </c>
      <c r="BY14" s="161" t="str">
        <f>IF(AB14="---","",VLOOKUP(AB14,List167834567910245[],2,FALSE))</f>
        <v/>
      </c>
      <c r="BZ14" s="161" t="str">
        <f>IF(AC14="---","",VLOOKUP(AC14,List167834567910245[],2,FALSE))</f>
        <v/>
      </c>
      <c r="CA14" s="161" t="str">
        <f>IF(AD14="---","",VLOOKUP(AD14,List167834567910245[],2,FALSE))</f>
        <v/>
      </c>
      <c r="CB14" s="161" t="str">
        <f>IF(AE14="---","",VLOOKUP(AE14,List167834567910245[],2,FALSE))</f>
        <v/>
      </c>
      <c r="CC14" s="161" t="str">
        <f>IF(AF14="---","",VLOOKUP(AF14,List167834567910245[],2,FALSE))</f>
        <v/>
      </c>
      <c r="CD14" s="161" t="str">
        <f>IF(AG14="---","",VLOOKUP(AG14,List167834567910245[],2,FALSE))</f>
        <v/>
      </c>
      <c r="CE14" s="161" t="str">
        <f>IF(AH14="---","",VLOOKUP(AH14,List167834567910245[],2,FALSE))</f>
        <v/>
      </c>
      <c r="CG14" s="1"/>
      <c r="CI14" s="1"/>
      <c r="CK14" s="1"/>
      <c r="CM14" s="1"/>
    </row>
    <row r="15" spans="2:92" s="8" customFormat="1" ht="13.5" customHeight="1" thickBot="1">
      <c r="B15" s="352"/>
      <c r="C15" s="354" t="s">
        <v>138</v>
      </c>
      <c r="D15" s="355"/>
      <c r="E15" s="204" t="s">
        <v>139</v>
      </c>
      <c r="F15" s="204"/>
      <c r="G15" s="206"/>
      <c r="H15" s="25" t="s">
        <v>109</v>
      </c>
      <c r="I15" s="25" t="s">
        <v>109</v>
      </c>
      <c r="J15" s="25" t="s">
        <v>109</v>
      </c>
      <c r="K15" s="25" t="s">
        <v>109</v>
      </c>
      <c r="L15" s="25" t="s">
        <v>109</v>
      </c>
      <c r="M15" s="25" t="s">
        <v>109</v>
      </c>
      <c r="N15" s="25" t="s">
        <v>109</v>
      </c>
      <c r="O15" s="25" t="s">
        <v>109</v>
      </c>
      <c r="P15" s="25" t="s">
        <v>109</v>
      </c>
      <c r="Q15" s="25" t="s">
        <v>109</v>
      </c>
      <c r="R15" s="32" t="s">
        <v>109</v>
      </c>
      <c r="S15" s="1"/>
      <c r="T15" s="1"/>
      <c r="U15" s="1"/>
      <c r="V15" s="1"/>
      <c r="W15" s="1"/>
      <c r="X15" s="1"/>
      <c r="Y15" s="25" t="s">
        <v>109</v>
      </c>
      <c r="Z15" s="25" t="s">
        <v>109</v>
      </c>
      <c r="AA15" s="25" t="s">
        <v>109</v>
      </c>
      <c r="AB15" s="25" t="s">
        <v>109</v>
      </c>
      <c r="AC15" s="32" t="s">
        <v>109</v>
      </c>
      <c r="AD15" s="23" t="s">
        <v>109</v>
      </c>
      <c r="AE15" s="23" t="s">
        <v>109</v>
      </c>
      <c r="AF15" s="23" t="s">
        <v>109</v>
      </c>
      <c r="AG15" s="23" t="s">
        <v>109</v>
      </c>
      <c r="AH15" s="23" t="s">
        <v>109</v>
      </c>
      <c r="AK15" s="27" t="str">
        <f t="shared" si="0"/>
        <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U15" s="1"/>
      <c r="AV15" s="28"/>
      <c r="AW15" s="29" t="s">
        <v>140</v>
      </c>
      <c r="AX15" s="30" t="str">
        <f t="shared" si="1"/>
        <v>---</v>
      </c>
      <c r="AY15" s="50" t="e">
        <f>VALUE(IF(AX15="---","",VLOOKUP(AX15,List167834567910245[],2,FALSE)))</f>
        <v>#VALUE!</v>
      </c>
      <c r="AZ15" s="1" t="str">
        <f t="shared" si="2"/>
        <v>---</v>
      </c>
      <c r="BA15" s="1" t="e">
        <f>VALUE(IF(AZ15="---","",VLOOKUP(AZ15,List167834567910245[],2,FALSE)))</f>
        <v>#VALUE!</v>
      </c>
      <c r="BB15" s="1" t="str">
        <f t="shared" si="3"/>
        <v>---</v>
      </c>
      <c r="BC15" s="1" t="str">
        <f t="shared" si="4"/>
        <v>---</v>
      </c>
      <c r="BD15" s="1"/>
      <c r="BE15" s="1"/>
      <c r="BF15" s="1"/>
      <c r="BG15" s="1"/>
      <c r="BH15" s="1"/>
      <c r="BI15" s="29" t="s">
        <v>140</v>
      </c>
      <c r="BJ15" s="161" t="str">
        <f>IF(H15="---","",VLOOKUP(H15,List167834567910245[],2,FALSE))</f>
        <v/>
      </c>
      <c r="BK15" s="161" t="str">
        <f>IF(I15="---","",VLOOKUP(I15,List167834567910245[],2,FALSE))</f>
        <v/>
      </c>
      <c r="BL15" s="161" t="str">
        <f>IF(J15="---","",VLOOKUP(J15,List167834567910245[],2,FALSE))</f>
        <v/>
      </c>
      <c r="BM15" s="161" t="str">
        <f>IF(K15="---","",VLOOKUP(K15,List167834567910245[],2,FALSE))</f>
        <v/>
      </c>
      <c r="BN15" s="161" t="str">
        <f>IF(L15="---","",VLOOKUP(L15,List167834567910245[],2,FALSE))</f>
        <v/>
      </c>
      <c r="BO15" s="161" t="str">
        <f>IF(M15="---","",VLOOKUP(M15,List167834567910245[],2,FALSE))</f>
        <v/>
      </c>
      <c r="BP15" s="161" t="str">
        <f>IF(N15="---","",VLOOKUP(N15,List167834567910245[],2,FALSE))</f>
        <v/>
      </c>
      <c r="BQ15" s="161" t="str">
        <f>IF(O15="---","",VLOOKUP(O15,List167834567910245[],2,FALSE))</f>
        <v/>
      </c>
      <c r="BR15" s="161" t="str">
        <f>IF(P15="---","",VLOOKUP(P15,List167834567910245[],2,FALSE))</f>
        <v/>
      </c>
      <c r="BS15" s="161" t="str">
        <f>IF(Q15="---","",VLOOKUP(Q15,List167834567910245[],2,FALSE))</f>
        <v/>
      </c>
      <c r="BT15" s="161" t="str">
        <f>IF(R15="---","",VLOOKUP(R15,List167834567910245[],2,FALSE))</f>
        <v/>
      </c>
      <c r="BU15" s="29" t="s">
        <v>140</v>
      </c>
      <c r="BV15" s="161" t="str">
        <f>IF(Y15="---","",VLOOKUP(Y15,List167834567910245[],2,FALSE))</f>
        <v/>
      </c>
      <c r="BW15" s="161" t="str">
        <f>IF(Z15="---","",VLOOKUP(Z15,List167834567910245[],2,FALSE))</f>
        <v/>
      </c>
      <c r="BX15" s="161" t="str">
        <f>IF(AA15="---","",VLOOKUP(AA15,List167834567910245[],2,FALSE))</f>
        <v/>
      </c>
      <c r="BY15" s="161" t="str">
        <f>IF(AB15="---","",VLOOKUP(AB15,List167834567910245[],2,FALSE))</f>
        <v/>
      </c>
      <c r="BZ15" s="161" t="str">
        <f>IF(AC15="---","",VLOOKUP(AC15,List167834567910245[],2,FALSE))</f>
        <v/>
      </c>
      <c r="CA15" s="161" t="str">
        <f>IF(AD15="---","",VLOOKUP(AD15,List167834567910245[],2,FALSE))</f>
        <v/>
      </c>
      <c r="CB15" s="161" t="str">
        <f>IF(AE15="---","",VLOOKUP(AE15,List167834567910245[],2,FALSE))</f>
        <v/>
      </c>
      <c r="CC15" s="161" t="str">
        <f>IF(AF15="---","",VLOOKUP(AF15,List167834567910245[],2,FALSE))</f>
        <v/>
      </c>
      <c r="CD15" s="161" t="str">
        <f>IF(AG15="---","",VLOOKUP(AG15,List167834567910245[],2,FALSE))</f>
        <v/>
      </c>
      <c r="CE15" s="161" t="str">
        <f>IF(AH15="---","",VLOOKUP(AH15,List167834567910245[],2,FALSE))</f>
        <v/>
      </c>
      <c r="CG15" s="1"/>
      <c r="CI15" s="1"/>
      <c r="CK15" s="1"/>
      <c r="CM15" s="1"/>
    </row>
    <row r="16" spans="2:92" s="8" customFormat="1" ht="13.5" customHeight="1" thickBot="1">
      <c r="B16" s="352"/>
      <c r="C16" s="354"/>
      <c r="D16" s="355"/>
      <c r="E16" s="204" t="s">
        <v>141</v>
      </c>
      <c r="F16" s="204"/>
      <c r="G16" s="206"/>
      <c r="H16" s="25" t="s">
        <v>109</v>
      </c>
      <c r="I16" s="25" t="s">
        <v>109</v>
      </c>
      <c r="J16" s="25" t="s">
        <v>109</v>
      </c>
      <c r="K16" s="25" t="s">
        <v>109</v>
      </c>
      <c r="L16" s="25" t="s">
        <v>109</v>
      </c>
      <c r="M16" s="25" t="s">
        <v>109</v>
      </c>
      <c r="N16" s="25" t="s">
        <v>109</v>
      </c>
      <c r="O16" s="25" t="s">
        <v>109</v>
      </c>
      <c r="P16" s="25" t="s">
        <v>109</v>
      </c>
      <c r="Q16" s="25" t="s">
        <v>109</v>
      </c>
      <c r="R16" s="32" t="s">
        <v>109</v>
      </c>
      <c r="S16" s="1"/>
      <c r="T16" s="1"/>
      <c r="U16" s="1"/>
      <c r="V16" s="1"/>
      <c r="W16" s="1"/>
      <c r="X16" s="1"/>
      <c r="Y16" s="25" t="s">
        <v>109</v>
      </c>
      <c r="Z16" s="25" t="s">
        <v>109</v>
      </c>
      <c r="AA16" s="25" t="s">
        <v>109</v>
      </c>
      <c r="AB16" s="25" t="s">
        <v>109</v>
      </c>
      <c r="AC16" s="32" t="s">
        <v>109</v>
      </c>
      <c r="AD16" s="23" t="s">
        <v>109</v>
      </c>
      <c r="AE16" s="23" t="s">
        <v>109</v>
      </c>
      <c r="AF16" s="23" t="s">
        <v>109</v>
      </c>
      <c r="AG16" s="23" t="s">
        <v>109</v>
      </c>
      <c r="AH16" s="23" t="s">
        <v>109</v>
      </c>
      <c r="AK16" s="27" t="str">
        <f t="shared" si="0"/>
        <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U16" s="1"/>
      <c r="AV16" s="28"/>
      <c r="AW16" s="29" t="s">
        <v>142</v>
      </c>
      <c r="AX16" s="30" t="str">
        <f t="shared" si="1"/>
        <v>---</v>
      </c>
      <c r="AY16" s="50" t="e">
        <f>VALUE(IF(AX16="---","",VLOOKUP(AX16,List167834567910245[],2,FALSE)))</f>
        <v>#VALUE!</v>
      </c>
      <c r="AZ16" s="1" t="str">
        <f t="shared" si="2"/>
        <v>---</v>
      </c>
      <c r="BA16" s="1" t="e">
        <f>VALUE(IF(AZ16="---","",VLOOKUP(AZ16,List167834567910245[],2,FALSE)))</f>
        <v>#VALUE!</v>
      </c>
      <c r="BB16" s="1" t="str">
        <f t="shared" si="3"/>
        <v>---</v>
      </c>
      <c r="BC16" s="1" t="str">
        <f t="shared" si="4"/>
        <v>---</v>
      </c>
      <c r="BD16" s="1"/>
      <c r="BE16" s="1"/>
      <c r="BF16" s="1"/>
      <c r="BG16" s="1"/>
      <c r="BH16" s="1"/>
      <c r="BI16" s="29" t="s">
        <v>142</v>
      </c>
      <c r="BJ16" s="161" t="str">
        <f>IF(H16="---","",VLOOKUP(H16,List167834567910245[],2,FALSE))</f>
        <v/>
      </c>
      <c r="BK16" s="161" t="str">
        <f>IF(I16="---","",VLOOKUP(I16,List167834567910245[],2,FALSE))</f>
        <v/>
      </c>
      <c r="BL16" s="161" t="str">
        <f>IF(J16="---","",VLOOKUP(J16,List167834567910245[],2,FALSE))</f>
        <v/>
      </c>
      <c r="BM16" s="161" t="str">
        <f>IF(K16="---","",VLOOKUP(K16,List167834567910245[],2,FALSE))</f>
        <v/>
      </c>
      <c r="BN16" s="161" t="str">
        <f>IF(L16="---","",VLOOKUP(L16,List167834567910245[],2,FALSE))</f>
        <v/>
      </c>
      <c r="BO16" s="161" t="str">
        <f>IF(M16="---","",VLOOKUP(M16,List167834567910245[],2,FALSE))</f>
        <v/>
      </c>
      <c r="BP16" s="161" t="str">
        <f>IF(N16="---","",VLOOKUP(N16,List167834567910245[],2,FALSE))</f>
        <v/>
      </c>
      <c r="BQ16" s="161" t="str">
        <f>IF(O16="---","",VLOOKUP(O16,List167834567910245[],2,FALSE))</f>
        <v/>
      </c>
      <c r="BR16" s="161" t="str">
        <f>IF(P16="---","",VLOOKUP(P16,List167834567910245[],2,FALSE))</f>
        <v/>
      </c>
      <c r="BS16" s="161" t="str">
        <f>IF(Q16="---","",VLOOKUP(Q16,List167834567910245[],2,FALSE))</f>
        <v/>
      </c>
      <c r="BT16" s="161" t="str">
        <f>IF(R16="---","",VLOOKUP(R16,List167834567910245[],2,FALSE))</f>
        <v/>
      </c>
      <c r="BU16" s="29" t="s">
        <v>142</v>
      </c>
      <c r="BV16" s="161" t="str">
        <f>IF(Y16="---","",VLOOKUP(Y16,List167834567910245[],2,FALSE))</f>
        <v/>
      </c>
      <c r="BW16" s="161" t="str">
        <f>IF(Z16="---","",VLOOKUP(Z16,List167834567910245[],2,FALSE))</f>
        <v/>
      </c>
      <c r="BX16" s="161" t="str">
        <f>IF(AA16="---","",VLOOKUP(AA16,List167834567910245[],2,FALSE))</f>
        <v/>
      </c>
      <c r="BY16" s="161" t="str">
        <f>IF(AB16="---","",VLOOKUP(AB16,List167834567910245[],2,FALSE))</f>
        <v/>
      </c>
      <c r="BZ16" s="161" t="str">
        <f>IF(AC16="---","",VLOOKUP(AC16,List167834567910245[],2,FALSE))</f>
        <v/>
      </c>
      <c r="CA16" s="161" t="str">
        <f>IF(AD16="---","",VLOOKUP(AD16,List167834567910245[],2,FALSE))</f>
        <v/>
      </c>
      <c r="CB16" s="161" t="str">
        <f>IF(AE16="---","",VLOOKUP(AE16,List167834567910245[],2,FALSE))</f>
        <v/>
      </c>
      <c r="CC16" s="161" t="str">
        <f>IF(AF16="---","",VLOOKUP(AF16,List167834567910245[],2,FALSE))</f>
        <v/>
      </c>
      <c r="CD16" s="161" t="str">
        <f>IF(AG16="---","",VLOOKUP(AG16,List167834567910245[],2,FALSE))</f>
        <v/>
      </c>
      <c r="CE16" s="161" t="str">
        <f>IF(AH16="---","",VLOOKUP(AH16,List167834567910245[],2,FALSE))</f>
        <v/>
      </c>
      <c r="CG16" s="1"/>
      <c r="CI16" s="1"/>
      <c r="CK16" s="1"/>
      <c r="CM16" s="1"/>
    </row>
    <row r="17" spans="2:92" s="8" customFormat="1" ht="13.5" customHeight="1" thickBot="1">
      <c r="B17" s="352"/>
      <c r="C17" s="354"/>
      <c r="D17" s="355"/>
      <c r="E17" s="204" t="s">
        <v>143</v>
      </c>
      <c r="F17" s="204"/>
      <c r="G17" s="206"/>
      <c r="H17" s="25" t="s">
        <v>109</v>
      </c>
      <c r="I17" s="25" t="s">
        <v>109</v>
      </c>
      <c r="J17" s="25" t="s">
        <v>109</v>
      </c>
      <c r="K17" s="25" t="s">
        <v>109</v>
      </c>
      <c r="L17" s="25" t="s">
        <v>109</v>
      </c>
      <c r="M17" s="25" t="s">
        <v>109</v>
      </c>
      <c r="N17" s="25" t="s">
        <v>109</v>
      </c>
      <c r="O17" s="25" t="s">
        <v>109</v>
      </c>
      <c r="P17" s="25" t="s">
        <v>109</v>
      </c>
      <c r="Q17" s="25" t="s">
        <v>109</v>
      </c>
      <c r="R17" s="32" t="s">
        <v>109</v>
      </c>
      <c r="S17" s="1"/>
      <c r="T17" s="1"/>
      <c r="U17" s="1"/>
      <c r="V17" s="1"/>
      <c r="W17" s="1"/>
      <c r="X17" s="1"/>
      <c r="Y17" s="25" t="s">
        <v>109</v>
      </c>
      <c r="Z17" s="25" t="s">
        <v>109</v>
      </c>
      <c r="AA17" s="25" t="s">
        <v>109</v>
      </c>
      <c r="AB17" s="25" t="s">
        <v>109</v>
      </c>
      <c r="AC17" s="32" t="s">
        <v>109</v>
      </c>
      <c r="AD17" s="23" t="s">
        <v>109</v>
      </c>
      <c r="AE17" s="23" t="s">
        <v>109</v>
      </c>
      <c r="AF17" s="23" t="s">
        <v>109</v>
      </c>
      <c r="AG17" s="23" t="s">
        <v>109</v>
      </c>
      <c r="AH17" s="23" t="s">
        <v>109</v>
      </c>
      <c r="AK17" s="27" t="str">
        <f t="shared" si="0"/>
        <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144</v>
      </c>
      <c r="AX17" s="30" t="str">
        <f t="shared" si="1"/>
        <v>---</v>
      </c>
      <c r="AY17" s="50" t="e">
        <f>VALUE(IF(AX17="---","",VLOOKUP(AX17,List167834567910245[],2,FALSE)))</f>
        <v>#VALUE!</v>
      </c>
      <c r="AZ17" s="1" t="str">
        <f t="shared" si="2"/>
        <v>---</v>
      </c>
      <c r="BA17" s="1" t="e">
        <f>VALUE(IF(AZ17="---","",VLOOKUP(AZ17,List167834567910245[],2,FALSE)))</f>
        <v>#VALUE!</v>
      </c>
      <c r="BB17" s="1" t="str">
        <f t="shared" si="3"/>
        <v>---</v>
      </c>
      <c r="BC17" s="1" t="str">
        <f t="shared" si="4"/>
        <v>---</v>
      </c>
      <c r="BD17" s="1"/>
      <c r="BE17" s="1"/>
      <c r="BF17" s="1"/>
      <c r="BG17" s="1"/>
      <c r="BH17" s="1"/>
      <c r="BI17" s="29" t="s">
        <v>144</v>
      </c>
      <c r="BJ17" s="161" t="str">
        <f>IF(H17="---","",VLOOKUP(H17,List167834567910245[],2,FALSE))</f>
        <v/>
      </c>
      <c r="BK17" s="161" t="str">
        <f>IF(I17="---","",VLOOKUP(I17,List167834567910245[],2,FALSE))</f>
        <v/>
      </c>
      <c r="BL17" s="161" t="str">
        <f>IF(J17="---","",VLOOKUP(J17,List167834567910245[],2,FALSE))</f>
        <v/>
      </c>
      <c r="BM17" s="161" t="str">
        <f>IF(K17="---","",VLOOKUP(K17,List167834567910245[],2,FALSE))</f>
        <v/>
      </c>
      <c r="BN17" s="161" t="str">
        <f>IF(L17="---","",VLOOKUP(L17,List167834567910245[],2,FALSE))</f>
        <v/>
      </c>
      <c r="BO17" s="161" t="str">
        <f>IF(M17="---","",VLOOKUP(M17,List167834567910245[],2,FALSE))</f>
        <v/>
      </c>
      <c r="BP17" s="161" t="str">
        <f>IF(N17="---","",VLOOKUP(N17,List167834567910245[],2,FALSE))</f>
        <v/>
      </c>
      <c r="BQ17" s="161" t="str">
        <f>IF(O17="---","",VLOOKUP(O17,List167834567910245[],2,FALSE))</f>
        <v/>
      </c>
      <c r="BR17" s="161" t="str">
        <f>IF(P17="---","",VLOOKUP(P17,List167834567910245[],2,FALSE))</f>
        <v/>
      </c>
      <c r="BS17" s="161" t="str">
        <f>IF(Q17="---","",VLOOKUP(Q17,List167834567910245[],2,FALSE))</f>
        <v/>
      </c>
      <c r="BT17" s="161" t="str">
        <f>IF(R17="---","",VLOOKUP(R17,List167834567910245[],2,FALSE))</f>
        <v/>
      </c>
      <c r="BU17" s="29" t="s">
        <v>144</v>
      </c>
      <c r="BV17" s="161" t="str">
        <f>IF(Y17="---","",VLOOKUP(Y17,List167834567910245[],2,FALSE))</f>
        <v/>
      </c>
      <c r="BW17" s="161" t="str">
        <f>IF(Z17="---","",VLOOKUP(Z17,List167834567910245[],2,FALSE))</f>
        <v/>
      </c>
      <c r="BX17" s="161" t="str">
        <f>IF(AA17="---","",VLOOKUP(AA17,List167834567910245[],2,FALSE))</f>
        <v/>
      </c>
      <c r="BY17" s="161" t="str">
        <f>IF(AB17="---","",VLOOKUP(AB17,List167834567910245[],2,FALSE))</f>
        <v/>
      </c>
      <c r="BZ17" s="161" t="str">
        <f>IF(AC17="---","",VLOOKUP(AC17,List167834567910245[],2,FALSE))</f>
        <v/>
      </c>
      <c r="CA17" s="161" t="str">
        <f>IF(AD17="---","",VLOOKUP(AD17,List167834567910245[],2,FALSE))</f>
        <v/>
      </c>
      <c r="CB17" s="161" t="str">
        <f>IF(AE17="---","",VLOOKUP(AE17,List167834567910245[],2,FALSE))</f>
        <v/>
      </c>
      <c r="CC17" s="161" t="str">
        <f>IF(AF17="---","",VLOOKUP(AF17,List167834567910245[],2,FALSE))</f>
        <v/>
      </c>
      <c r="CD17" s="161" t="str">
        <f>IF(AG17="---","",VLOOKUP(AG17,List167834567910245[],2,FALSE))</f>
        <v/>
      </c>
      <c r="CE17" s="161" t="str">
        <f>IF(AH17="---","",VLOOKUP(AH17,List167834567910245[],2,FALSE))</f>
        <v/>
      </c>
      <c r="CG17" s="1"/>
      <c r="CI17" s="1"/>
      <c r="CK17" s="1"/>
      <c r="CM17" s="1"/>
    </row>
    <row r="18" spans="2:92" s="8" customFormat="1" ht="13.5" customHeight="1" thickBot="1">
      <c r="B18" s="352"/>
      <c r="C18" s="354" t="s">
        <v>145</v>
      </c>
      <c r="D18" s="355"/>
      <c r="E18" s="204" t="s">
        <v>146</v>
      </c>
      <c r="F18" s="204"/>
      <c r="G18" s="206"/>
      <c r="H18" s="25" t="s">
        <v>109</v>
      </c>
      <c r="I18" s="25" t="s">
        <v>109</v>
      </c>
      <c r="J18" s="25" t="s">
        <v>109</v>
      </c>
      <c r="K18" s="25" t="s">
        <v>109</v>
      </c>
      <c r="L18" s="25" t="s">
        <v>109</v>
      </c>
      <c r="M18" s="25" t="s">
        <v>109</v>
      </c>
      <c r="N18" s="25" t="s">
        <v>109</v>
      </c>
      <c r="O18" s="25" t="s">
        <v>109</v>
      </c>
      <c r="P18" s="25" t="s">
        <v>109</v>
      </c>
      <c r="Q18" s="25" t="s">
        <v>109</v>
      </c>
      <c r="R18" s="32" t="s">
        <v>109</v>
      </c>
      <c r="S18" s="1"/>
      <c r="T18" s="1"/>
      <c r="U18" s="1"/>
      <c r="V18" s="1"/>
      <c r="W18" s="1"/>
      <c r="X18" s="1"/>
      <c r="Y18" s="25" t="s">
        <v>109</v>
      </c>
      <c r="Z18" s="25" t="s">
        <v>109</v>
      </c>
      <c r="AA18" s="25" t="s">
        <v>109</v>
      </c>
      <c r="AB18" s="25" t="s">
        <v>109</v>
      </c>
      <c r="AC18" s="32" t="s">
        <v>109</v>
      </c>
      <c r="AD18" s="23" t="s">
        <v>109</v>
      </c>
      <c r="AE18" s="23" t="s">
        <v>109</v>
      </c>
      <c r="AF18" s="23" t="s">
        <v>109</v>
      </c>
      <c r="AG18" s="23" t="s">
        <v>109</v>
      </c>
      <c r="AH18" s="23" t="s">
        <v>109</v>
      </c>
      <c r="AK18" s="27" t="str">
        <f t="shared" si="0"/>
        <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147</v>
      </c>
      <c r="AX18" s="30" t="str">
        <f t="shared" si="1"/>
        <v>---</v>
      </c>
      <c r="AY18" s="50" t="e">
        <f>VALUE(IF(AX18="---","",VLOOKUP(AX18,List167834567910245[],2,FALSE)))</f>
        <v>#VALUE!</v>
      </c>
      <c r="AZ18" s="1" t="str">
        <f t="shared" si="2"/>
        <v>---</v>
      </c>
      <c r="BA18" s="1" t="e">
        <f>VALUE(IF(AZ18="---","",VLOOKUP(AZ18,List167834567910245[],2,FALSE)))</f>
        <v>#VALUE!</v>
      </c>
      <c r="BB18" s="1" t="str">
        <f t="shared" si="3"/>
        <v>---</v>
      </c>
      <c r="BC18" s="1" t="str">
        <f t="shared" si="4"/>
        <v>---</v>
      </c>
      <c r="BD18" s="1"/>
      <c r="BE18" s="1"/>
      <c r="BF18" s="1"/>
      <c r="BG18" s="1"/>
      <c r="BH18" s="1"/>
      <c r="BI18" s="29" t="s">
        <v>147</v>
      </c>
      <c r="BJ18" s="161" t="str">
        <f>IF(H18="---","",VLOOKUP(H18,List167834567910245[],2,FALSE))</f>
        <v/>
      </c>
      <c r="BK18" s="161" t="str">
        <f>IF(I18="---","",VLOOKUP(I18,List167834567910245[],2,FALSE))</f>
        <v/>
      </c>
      <c r="BL18" s="161" t="str">
        <f>IF(J18="---","",VLOOKUP(J18,List167834567910245[],2,FALSE))</f>
        <v/>
      </c>
      <c r="BM18" s="161" t="str">
        <f>IF(K18="---","",VLOOKUP(K18,List167834567910245[],2,FALSE))</f>
        <v/>
      </c>
      <c r="BN18" s="161" t="str">
        <f>IF(L18="---","",VLOOKUP(L18,List167834567910245[],2,FALSE))</f>
        <v/>
      </c>
      <c r="BO18" s="161" t="str">
        <f>IF(M18="---","",VLOOKUP(M18,List167834567910245[],2,FALSE))</f>
        <v/>
      </c>
      <c r="BP18" s="161" t="str">
        <f>IF(N18="---","",VLOOKUP(N18,List167834567910245[],2,FALSE))</f>
        <v/>
      </c>
      <c r="BQ18" s="161" t="str">
        <f>IF(O18="---","",VLOOKUP(O18,List167834567910245[],2,FALSE))</f>
        <v/>
      </c>
      <c r="BR18" s="161" t="str">
        <f>IF(P18="---","",VLOOKUP(P18,List167834567910245[],2,FALSE))</f>
        <v/>
      </c>
      <c r="BS18" s="161" t="str">
        <f>IF(Q18="---","",VLOOKUP(Q18,List167834567910245[],2,FALSE))</f>
        <v/>
      </c>
      <c r="BT18" s="161" t="str">
        <f>IF(R18="---","",VLOOKUP(R18,List167834567910245[],2,FALSE))</f>
        <v/>
      </c>
      <c r="BU18" s="29" t="s">
        <v>147</v>
      </c>
      <c r="BV18" s="161" t="str">
        <f>IF(Y18="---","",VLOOKUP(Y18,List167834567910245[],2,FALSE))</f>
        <v/>
      </c>
      <c r="BW18" s="161" t="str">
        <f>IF(Z18="---","",VLOOKUP(Z18,List167834567910245[],2,FALSE))</f>
        <v/>
      </c>
      <c r="BX18" s="161" t="str">
        <f>IF(AA18="---","",VLOOKUP(AA18,List167834567910245[],2,FALSE))</f>
        <v/>
      </c>
      <c r="BY18" s="161" t="str">
        <f>IF(AB18="---","",VLOOKUP(AB18,List167834567910245[],2,FALSE))</f>
        <v/>
      </c>
      <c r="BZ18" s="161" t="str">
        <f>IF(AC18="---","",VLOOKUP(AC18,List167834567910245[],2,FALSE))</f>
        <v/>
      </c>
      <c r="CA18" s="161" t="str">
        <f>IF(AD18="---","",VLOOKUP(AD18,List167834567910245[],2,FALSE))</f>
        <v/>
      </c>
      <c r="CB18" s="161" t="str">
        <f>IF(AE18="---","",VLOOKUP(AE18,List167834567910245[],2,FALSE))</f>
        <v/>
      </c>
      <c r="CC18" s="161" t="str">
        <f>IF(AF18="---","",VLOOKUP(AF18,List167834567910245[],2,FALSE))</f>
        <v/>
      </c>
      <c r="CD18" s="161" t="str">
        <f>IF(AG18="---","",VLOOKUP(AG18,List167834567910245[],2,FALSE))</f>
        <v/>
      </c>
      <c r="CE18" s="161" t="str">
        <f>IF(AH18="---","",VLOOKUP(AH18,List167834567910245[],2,FALSE))</f>
        <v/>
      </c>
      <c r="CG18" s="1"/>
      <c r="CI18" s="1"/>
      <c r="CK18" s="1"/>
      <c r="CM18" s="1"/>
    </row>
    <row r="19" spans="2:92" s="8" customFormat="1" ht="13.5" customHeight="1" thickBot="1">
      <c r="B19" s="352"/>
      <c r="C19" s="354"/>
      <c r="D19" s="355"/>
      <c r="E19" s="204" t="s">
        <v>148</v>
      </c>
      <c r="F19" s="204"/>
      <c r="G19" s="206"/>
      <c r="H19" s="25" t="s">
        <v>109</v>
      </c>
      <c r="I19" s="25" t="s">
        <v>109</v>
      </c>
      <c r="J19" s="25" t="s">
        <v>109</v>
      </c>
      <c r="K19" s="25" t="s">
        <v>109</v>
      </c>
      <c r="L19" s="25" t="s">
        <v>109</v>
      </c>
      <c r="M19" s="25" t="s">
        <v>109</v>
      </c>
      <c r="N19" s="25" t="s">
        <v>109</v>
      </c>
      <c r="O19" s="25" t="s">
        <v>109</v>
      </c>
      <c r="P19" s="25" t="s">
        <v>109</v>
      </c>
      <c r="Q19" s="25" t="s">
        <v>109</v>
      </c>
      <c r="R19" s="32" t="s">
        <v>109</v>
      </c>
      <c r="S19" s="1"/>
      <c r="T19" s="1"/>
      <c r="U19" s="1"/>
      <c r="V19" s="1"/>
      <c r="W19" s="1"/>
      <c r="X19" s="1"/>
      <c r="Y19" s="25" t="s">
        <v>109</v>
      </c>
      <c r="Z19" s="25" t="s">
        <v>109</v>
      </c>
      <c r="AA19" s="25" t="s">
        <v>109</v>
      </c>
      <c r="AB19" s="25" t="s">
        <v>109</v>
      </c>
      <c r="AC19" s="32" t="s">
        <v>109</v>
      </c>
      <c r="AD19" s="23" t="s">
        <v>109</v>
      </c>
      <c r="AE19" s="23" t="s">
        <v>109</v>
      </c>
      <c r="AF19" s="23" t="s">
        <v>109</v>
      </c>
      <c r="AG19" s="23" t="s">
        <v>109</v>
      </c>
      <c r="AH19" s="23" t="s">
        <v>109</v>
      </c>
      <c r="AK19" s="27" t="str">
        <f t="shared" si="0"/>
        <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149</v>
      </c>
      <c r="AX19" s="30" t="str">
        <f t="shared" si="1"/>
        <v>---</v>
      </c>
      <c r="AY19" s="50" t="e">
        <f>VALUE(IF(AX19="---","",VLOOKUP(AX19,List167834567910245[],2,FALSE)))</f>
        <v>#VALUE!</v>
      </c>
      <c r="AZ19" s="1" t="str">
        <f t="shared" si="2"/>
        <v>---</v>
      </c>
      <c r="BA19" s="1" t="e">
        <f>VALUE(IF(AZ19="---","",VLOOKUP(AZ19,List167834567910245[],2,FALSE)))</f>
        <v>#VALUE!</v>
      </c>
      <c r="BB19" s="1" t="str">
        <f t="shared" si="3"/>
        <v>---</v>
      </c>
      <c r="BC19" s="1" t="str">
        <f t="shared" si="4"/>
        <v>---</v>
      </c>
      <c r="BD19" s="1"/>
      <c r="BE19" s="1"/>
      <c r="BF19" s="1"/>
      <c r="BG19" s="1"/>
      <c r="BH19" s="1"/>
      <c r="BI19" s="29" t="s">
        <v>149</v>
      </c>
      <c r="BJ19" s="161" t="str">
        <f>IF(H19="---","",VLOOKUP(H19,List167834567910245[],2,FALSE))</f>
        <v/>
      </c>
      <c r="BK19" s="161" t="str">
        <f>IF(I19="---","",VLOOKUP(I19,List167834567910245[],2,FALSE))</f>
        <v/>
      </c>
      <c r="BL19" s="161" t="str">
        <f>IF(J19="---","",VLOOKUP(J19,List167834567910245[],2,FALSE))</f>
        <v/>
      </c>
      <c r="BM19" s="161" t="str">
        <f>IF(K19="---","",VLOOKUP(K19,List167834567910245[],2,FALSE))</f>
        <v/>
      </c>
      <c r="BN19" s="161" t="str">
        <f>IF(L19="---","",VLOOKUP(L19,List167834567910245[],2,FALSE))</f>
        <v/>
      </c>
      <c r="BO19" s="161" t="str">
        <f>IF(M19="---","",VLOOKUP(M19,List167834567910245[],2,FALSE))</f>
        <v/>
      </c>
      <c r="BP19" s="161" t="str">
        <f>IF(N19="---","",VLOOKUP(N19,List167834567910245[],2,FALSE))</f>
        <v/>
      </c>
      <c r="BQ19" s="161" t="str">
        <f>IF(O19="---","",VLOOKUP(O19,List167834567910245[],2,FALSE))</f>
        <v/>
      </c>
      <c r="BR19" s="161" t="str">
        <f>IF(P19="---","",VLOOKUP(P19,List167834567910245[],2,FALSE))</f>
        <v/>
      </c>
      <c r="BS19" s="161" t="str">
        <f>IF(Q19="---","",VLOOKUP(Q19,List167834567910245[],2,FALSE))</f>
        <v/>
      </c>
      <c r="BT19" s="161" t="str">
        <f>IF(R19="---","",VLOOKUP(R19,List167834567910245[],2,FALSE))</f>
        <v/>
      </c>
      <c r="BU19" s="29" t="s">
        <v>149</v>
      </c>
      <c r="BV19" s="161" t="str">
        <f>IF(Y19="---","",VLOOKUP(Y19,List167834567910245[],2,FALSE))</f>
        <v/>
      </c>
      <c r="BW19" s="161" t="str">
        <f>IF(Z19="---","",VLOOKUP(Z19,List167834567910245[],2,FALSE))</f>
        <v/>
      </c>
      <c r="BX19" s="161" t="str">
        <f>IF(AA19="---","",VLOOKUP(AA19,List167834567910245[],2,FALSE))</f>
        <v/>
      </c>
      <c r="BY19" s="161" t="str">
        <f>IF(AB19="---","",VLOOKUP(AB19,List167834567910245[],2,FALSE))</f>
        <v/>
      </c>
      <c r="BZ19" s="161" t="str">
        <f>IF(AC19="---","",VLOOKUP(AC19,List167834567910245[],2,FALSE))</f>
        <v/>
      </c>
      <c r="CA19" s="161" t="str">
        <f>IF(AD19="---","",VLOOKUP(AD19,List167834567910245[],2,FALSE))</f>
        <v/>
      </c>
      <c r="CB19" s="161" t="str">
        <f>IF(AE19="---","",VLOOKUP(AE19,List167834567910245[],2,FALSE))</f>
        <v/>
      </c>
      <c r="CC19" s="161" t="str">
        <f>IF(AF19="---","",VLOOKUP(AF19,List167834567910245[],2,FALSE))</f>
        <v/>
      </c>
      <c r="CD19" s="161" t="str">
        <f>IF(AG19="---","",VLOOKUP(AG19,List167834567910245[],2,FALSE))</f>
        <v/>
      </c>
      <c r="CE19" s="161" t="str">
        <f>IF(AH19="---","",VLOOKUP(AH19,List167834567910245[],2,FALSE))</f>
        <v/>
      </c>
      <c r="CG19" s="1"/>
      <c r="CI19" s="1"/>
      <c r="CK19" s="1"/>
      <c r="CM19" s="1"/>
    </row>
    <row r="20" spans="2:92" s="8" customFormat="1" ht="13.5" customHeight="1" thickBot="1">
      <c r="B20" s="353"/>
      <c r="C20" s="354"/>
      <c r="D20" s="355"/>
      <c r="E20" s="204" t="s">
        <v>150</v>
      </c>
      <c r="F20" s="204"/>
      <c r="G20" s="206"/>
      <c r="H20" s="25" t="s">
        <v>109</v>
      </c>
      <c r="I20" s="25" t="s">
        <v>109</v>
      </c>
      <c r="J20" s="25" t="s">
        <v>109</v>
      </c>
      <c r="K20" s="25" t="s">
        <v>109</v>
      </c>
      <c r="L20" s="25" t="s">
        <v>109</v>
      </c>
      <c r="M20" s="25" t="s">
        <v>109</v>
      </c>
      <c r="N20" s="25" t="s">
        <v>109</v>
      </c>
      <c r="O20" s="25" t="s">
        <v>109</v>
      </c>
      <c r="P20" s="25" t="s">
        <v>109</v>
      </c>
      <c r="Q20" s="25" t="s">
        <v>109</v>
      </c>
      <c r="R20" s="32" t="s">
        <v>109</v>
      </c>
      <c r="S20" s="1"/>
      <c r="T20" s="1"/>
      <c r="U20" s="1"/>
      <c r="V20" s="1"/>
      <c r="W20" s="1"/>
      <c r="X20" s="1"/>
      <c r="Y20" s="25" t="s">
        <v>109</v>
      </c>
      <c r="Z20" s="25" t="s">
        <v>109</v>
      </c>
      <c r="AA20" s="25" t="s">
        <v>109</v>
      </c>
      <c r="AB20" s="25" t="s">
        <v>109</v>
      </c>
      <c r="AC20" s="32" t="s">
        <v>109</v>
      </c>
      <c r="AD20" s="23" t="s">
        <v>109</v>
      </c>
      <c r="AE20" s="23" t="s">
        <v>109</v>
      </c>
      <c r="AF20" s="23" t="s">
        <v>109</v>
      </c>
      <c r="AG20" s="23" t="s">
        <v>109</v>
      </c>
      <c r="AH20" s="23" t="s">
        <v>109</v>
      </c>
      <c r="AK20" s="27" t="str">
        <f t="shared" si="0"/>
        <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151</v>
      </c>
      <c r="AX20" s="30" t="str">
        <f t="shared" si="1"/>
        <v>---</v>
      </c>
      <c r="AY20" s="50" t="e">
        <f>VALUE(IF(AX20="---","",VLOOKUP(AX20,List167834567910245[],2,FALSE)))</f>
        <v>#VALUE!</v>
      </c>
      <c r="AZ20" s="1" t="str">
        <f t="shared" si="2"/>
        <v>---</v>
      </c>
      <c r="BA20" s="1" t="e">
        <f>VALUE(IF(AZ20="---","",VLOOKUP(AZ20,List167834567910245[],2,FALSE)))</f>
        <v>#VALUE!</v>
      </c>
      <c r="BB20" s="1" t="str">
        <f t="shared" si="3"/>
        <v>---</v>
      </c>
      <c r="BC20" s="1" t="str">
        <f t="shared" si="4"/>
        <v>---</v>
      </c>
      <c r="BD20" s="1"/>
      <c r="BE20" s="1"/>
      <c r="BF20" s="1"/>
      <c r="BG20" s="1"/>
      <c r="BH20" s="1"/>
      <c r="BI20" s="29" t="s">
        <v>151</v>
      </c>
      <c r="BJ20" s="161" t="str">
        <f>IF(H20="---","",VLOOKUP(H20,List167834567910245[],2,FALSE))</f>
        <v/>
      </c>
      <c r="BK20" s="161" t="str">
        <f>IF(I20="---","",VLOOKUP(I20,List167834567910245[],2,FALSE))</f>
        <v/>
      </c>
      <c r="BL20" s="161" t="str">
        <f>IF(J20="---","",VLOOKUP(J20,List167834567910245[],2,FALSE))</f>
        <v/>
      </c>
      <c r="BM20" s="161" t="str">
        <f>IF(K20="---","",VLOOKUP(K20,List167834567910245[],2,FALSE))</f>
        <v/>
      </c>
      <c r="BN20" s="161" t="str">
        <f>IF(L20="---","",VLOOKUP(L20,List167834567910245[],2,FALSE))</f>
        <v/>
      </c>
      <c r="BO20" s="161" t="str">
        <f>IF(M20="---","",VLOOKUP(M20,List167834567910245[],2,FALSE))</f>
        <v/>
      </c>
      <c r="BP20" s="161" t="str">
        <f>IF(N20="---","",VLOOKUP(N20,List167834567910245[],2,FALSE))</f>
        <v/>
      </c>
      <c r="BQ20" s="161" t="str">
        <f>IF(O20="---","",VLOOKUP(O20,List167834567910245[],2,FALSE))</f>
        <v/>
      </c>
      <c r="BR20" s="161" t="str">
        <f>IF(P20="---","",VLOOKUP(P20,List167834567910245[],2,FALSE))</f>
        <v/>
      </c>
      <c r="BS20" s="161" t="str">
        <f>IF(Q20="---","",VLOOKUP(Q20,List167834567910245[],2,FALSE))</f>
        <v/>
      </c>
      <c r="BT20" s="161" t="str">
        <f>IF(R20="---","",VLOOKUP(R20,List167834567910245[],2,FALSE))</f>
        <v/>
      </c>
      <c r="BU20" s="29" t="s">
        <v>151</v>
      </c>
      <c r="BV20" s="161" t="str">
        <f>IF(Y20="---","",VLOOKUP(Y20,List167834567910245[],2,FALSE))</f>
        <v/>
      </c>
      <c r="BW20" s="161" t="str">
        <f>IF(Z20="---","",VLOOKUP(Z20,List167834567910245[],2,FALSE))</f>
        <v/>
      </c>
      <c r="BX20" s="161" t="str">
        <f>IF(AA20="---","",VLOOKUP(AA20,List167834567910245[],2,FALSE))</f>
        <v/>
      </c>
      <c r="BY20" s="161" t="str">
        <f>IF(AB20="---","",VLOOKUP(AB20,List167834567910245[],2,FALSE))</f>
        <v/>
      </c>
      <c r="BZ20" s="161" t="str">
        <f>IF(AC20="---","",VLOOKUP(AC20,List167834567910245[],2,FALSE))</f>
        <v/>
      </c>
      <c r="CA20" s="161" t="str">
        <f>IF(AD20="---","",VLOOKUP(AD20,List167834567910245[],2,FALSE))</f>
        <v/>
      </c>
      <c r="CB20" s="161" t="str">
        <f>IF(AE20="---","",VLOOKUP(AE20,List167834567910245[],2,FALSE))</f>
        <v/>
      </c>
      <c r="CC20" s="161" t="str">
        <f>IF(AF20="---","",VLOOKUP(AF20,List167834567910245[],2,FALSE))</f>
        <v/>
      </c>
      <c r="CD20" s="161" t="str">
        <f>IF(AG20="---","",VLOOKUP(AG20,List167834567910245[],2,FALSE))</f>
        <v/>
      </c>
      <c r="CE20" s="161" t="str">
        <f>IF(AH20="---","",VLOOKUP(AH20,List167834567910245[],2,FALSE))</f>
        <v/>
      </c>
      <c r="CG20" s="1"/>
      <c r="CI20" s="1"/>
      <c r="CK20" s="1"/>
      <c r="CM20" s="1"/>
    </row>
    <row r="21" spans="2:92" s="8" customFormat="1" ht="13.5" customHeight="1" thickBot="1">
      <c r="B21" s="351">
        <v>3</v>
      </c>
      <c r="C21" s="356" t="s">
        <v>152</v>
      </c>
      <c r="D21" s="357"/>
      <c r="E21" s="204" t="s">
        <v>153</v>
      </c>
      <c r="F21" s="204"/>
      <c r="G21" s="206"/>
      <c r="H21" s="25" t="s">
        <v>109</v>
      </c>
      <c r="I21" s="25" t="s">
        <v>109</v>
      </c>
      <c r="J21" s="25" t="s">
        <v>109</v>
      </c>
      <c r="K21" s="25" t="s">
        <v>109</v>
      </c>
      <c r="L21" s="25" t="s">
        <v>109</v>
      </c>
      <c r="M21" s="25" t="s">
        <v>109</v>
      </c>
      <c r="N21" s="25" t="s">
        <v>109</v>
      </c>
      <c r="O21" s="25" t="s">
        <v>109</v>
      </c>
      <c r="P21" s="25" t="s">
        <v>109</v>
      </c>
      <c r="Q21" s="25" t="s">
        <v>109</v>
      </c>
      <c r="R21" s="32" t="s">
        <v>109</v>
      </c>
      <c r="S21" s="1"/>
      <c r="T21" s="1"/>
      <c r="U21" s="1"/>
      <c r="V21" s="1"/>
      <c r="W21" s="1"/>
      <c r="X21" s="1"/>
      <c r="Y21" s="25" t="s">
        <v>109</v>
      </c>
      <c r="Z21" s="25" t="s">
        <v>109</v>
      </c>
      <c r="AA21" s="25" t="s">
        <v>109</v>
      </c>
      <c r="AB21" s="25" t="s">
        <v>109</v>
      </c>
      <c r="AC21" s="32" t="s">
        <v>109</v>
      </c>
      <c r="AD21" s="23" t="s">
        <v>109</v>
      </c>
      <c r="AE21" s="23" t="s">
        <v>109</v>
      </c>
      <c r="AF21" s="23" t="s">
        <v>109</v>
      </c>
      <c r="AG21" s="23" t="s">
        <v>109</v>
      </c>
      <c r="AH21" s="23" t="s">
        <v>109</v>
      </c>
      <c r="AK21" s="27" t="str">
        <f t="shared" si="0"/>
        <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154</v>
      </c>
      <c r="AX21" s="30" t="str">
        <f t="shared" si="1"/>
        <v>---</v>
      </c>
      <c r="AY21" s="50" t="e">
        <f>VALUE(IF(AX21="---","",VLOOKUP(AX21,List167834567910245[],2,FALSE)))</f>
        <v>#VALUE!</v>
      </c>
      <c r="AZ21" s="1" t="str">
        <f t="shared" si="2"/>
        <v>---</v>
      </c>
      <c r="BA21" s="1" t="e">
        <f>VALUE(IF(AZ21="---","",VLOOKUP(AZ21,List167834567910245[],2,FALSE)))</f>
        <v>#VALUE!</v>
      </c>
      <c r="BB21" s="1" t="str">
        <f t="shared" si="3"/>
        <v>---</v>
      </c>
      <c r="BC21" s="1" t="str">
        <f t="shared" si="4"/>
        <v>---</v>
      </c>
      <c r="BD21" s="1"/>
      <c r="BE21" s="1"/>
      <c r="BF21" s="1"/>
      <c r="BG21" s="1"/>
      <c r="BH21" s="1"/>
      <c r="BI21" s="29" t="s">
        <v>154</v>
      </c>
      <c r="BJ21" s="161" t="str">
        <f>IF(H21="---","",VLOOKUP(H21,List167834567910245[],2,FALSE))</f>
        <v/>
      </c>
      <c r="BK21" s="161" t="str">
        <f>IF(I21="---","",VLOOKUP(I21,List167834567910245[],2,FALSE))</f>
        <v/>
      </c>
      <c r="BL21" s="161" t="str">
        <f>IF(J21="---","",VLOOKUP(J21,List167834567910245[],2,FALSE))</f>
        <v/>
      </c>
      <c r="BM21" s="161" t="str">
        <f>IF(K21="---","",VLOOKUP(K21,List167834567910245[],2,FALSE))</f>
        <v/>
      </c>
      <c r="BN21" s="161" t="str">
        <f>IF(L21="---","",VLOOKUP(L21,List167834567910245[],2,FALSE))</f>
        <v/>
      </c>
      <c r="BO21" s="161" t="str">
        <f>IF(M21="---","",VLOOKUP(M21,List167834567910245[],2,FALSE))</f>
        <v/>
      </c>
      <c r="BP21" s="161" t="str">
        <f>IF(N21="---","",VLOOKUP(N21,List167834567910245[],2,FALSE))</f>
        <v/>
      </c>
      <c r="BQ21" s="161" t="str">
        <f>IF(O21="---","",VLOOKUP(O21,List167834567910245[],2,FALSE))</f>
        <v/>
      </c>
      <c r="BR21" s="161" t="str">
        <f>IF(P21="---","",VLOOKUP(P21,List167834567910245[],2,FALSE))</f>
        <v/>
      </c>
      <c r="BS21" s="161" t="str">
        <f>IF(Q21="---","",VLOOKUP(Q21,List167834567910245[],2,FALSE))</f>
        <v/>
      </c>
      <c r="BT21" s="161" t="str">
        <f>IF(R21="---","",VLOOKUP(R21,List167834567910245[],2,FALSE))</f>
        <v/>
      </c>
      <c r="BU21" s="29" t="s">
        <v>154</v>
      </c>
      <c r="BV21" s="161" t="str">
        <f>IF(Y21="---","",VLOOKUP(Y21,List167834567910245[],2,FALSE))</f>
        <v/>
      </c>
      <c r="BW21" s="161" t="str">
        <f>IF(Z21="---","",VLOOKUP(Z21,List167834567910245[],2,FALSE))</f>
        <v/>
      </c>
      <c r="BX21" s="161" t="str">
        <f>IF(AA21="---","",VLOOKUP(AA21,List167834567910245[],2,FALSE))</f>
        <v/>
      </c>
      <c r="BY21" s="161" t="str">
        <f>IF(AB21="---","",VLOOKUP(AB21,List167834567910245[],2,FALSE))</f>
        <v/>
      </c>
      <c r="BZ21" s="161" t="str">
        <f>IF(AC21="---","",VLOOKUP(AC21,List167834567910245[],2,FALSE))</f>
        <v/>
      </c>
      <c r="CA21" s="161" t="str">
        <f>IF(AD21="---","",VLOOKUP(AD21,List167834567910245[],2,FALSE))</f>
        <v/>
      </c>
      <c r="CB21" s="161" t="str">
        <f>IF(AE21="---","",VLOOKUP(AE21,List167834567910245[],2,FALSE))</f>
        <v/>
      </c>
      <c r="CC21" s="161" t="str">
        <f>IF(AF21="---","",VLOOKUP(AF21,List167834567910245[],2,FALSE))</f>
        <v/>
      </c>
      <c r="CD21" s="161" t="str">
        <f>IF(AG21="---","",VLOOKUP(AG21,List167834567910245[],2,FALSE))</f>
        <v/>
      </c>
      <c r="CE21" s="161" t="str">
        <f>IF(AH21="---","",VLOOKUP(AH21,List167834567910245[],2,FALSE))</f>
        <v/>
      </c>
      <c r="CG21" s="1"/>
      <c r="CI21" s="1"/>
      <c r="CK21" s="1"/>
      <c r="CM21" s="1"/>
    </row>
    <row r="22" spans="2:92" s="8" customFormat="1" ht="14.45" thickBot="1">
      <c r="B22" s="352"/>
      <c r="C22" s="356"/>
      <c r="D22" s="357"/>
      <c r="E22" s="204" t="s">
        <v>155</v>
      </c>
      <c r="F22" s="204"/>
      <c r="G22" s="206"/>
      <c r="H22" s="25" t="s">
        <v>109</v>
      </c>
      <c r="I22" s="25" t="s">
        <v>109</v>
      </c>
      <c r="J22" s="25" t="s">
        <v>109</v>
      </c>
      <c r="K22" s="25" t="s">
        <v>109</v>
      </c>
      <c r="L22" s="25" t="s">
        <v>109</v>
      </c>
      <c r="M22" s="25" t="s">
        <v>109</v>
      </c>
      <c r="N22" s="25" t="s">
        <v>109</v>
      </c>
      <c r="O22" s="25" t="s">
        <v>109</v>
      </c>
      <c r="P22" s="25" t="s">
        <v>109</v>
      </c>
      <c r="Q22" s="25" t="s">
        <v>109</v>
      </c>
      <c r="R22" s="32" t="s">
        <v>109</v>
      </c>
      <c r="S22" s="1"/>
      <c r="T22" s="1"/>
      <c r="U22" s="1"/>
      <c r="V22" s="1"/>
      <c r="W22" s="1"/>
      <c r="X22" s="1"/>
      <c r="Y22" s="25" t="s">
        <v>109</v>
      </c>
      <c r="Z22" s="25" t="s">
        <v>109</v>
      </c>
      <c r="AA22" s="25" t="s">
        <v>109</v>
      </c>
      <c r="AB22" s="25" t="s">
        <v>109</v>
      </c>
      <c r="AC22" s="32" t="s">
        <v>109</v>
      </c>
      <c r="AD22" s="23" t="s">
        <v>109</v>
      </c>
      <c r="AE22" s="23" t="s">
        <v>109</v>
      </c>
      <c r="AF22" s="23" t="s">
        <v>109</v>
      </c>
      <c r="AG22" s="23" t="s">
        <v>109</v>
      </c>
      <c r="AH22" s="23" t="s">
        <v>109</v>
      </c>
      <c r="AK22" s="27" t="str">
        <f t="shared" si="0"/>
        <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156</v>
      </c>
      <c r="AX22" s="30" t="str">
        <f t="shared" si="1"/>
        <v>---</v>
      </c>
      <c r="AY22" s="50" t="e">
        <f>VALUE(IF(AX22="---","",VLOOKUP(AX22,List167834567910245[],2,FALSE)))</f>
        <v>#VALUE!</v>
      </c>
      <c r="AZ22" s="1" t="str">
        <f t="shared" si="2"/>
        <v>---</v>
      </c>
      <c r="BA22" s="1" t="e">
        <f>VALUE(IF(AZ22="---","",VLOOKUP(AZ22,List167834567910245[],2,FALSE)))</f>
        <v>#VALUE!</v>
      </c>
      <c r="BB22" s="1" t="str">
        <f t="shared" si="3"/>
        <v>---</v>
      </c>
      <c r="BC22" s="1" t="str">
        <f t="shared" si="4"/>
        <v>---</v>
      </c>
      <c r="BD22" s="1"/>
      <c r="BE22" s="1"/>
      <c r="BF22" s="1"/>
      <c r="BG22" s="1"/>
      <c r="BH22" s="1"/>
      <c r="BI22" s="29" t="s">
        <v>156</v>
      </c>
      <c r="BJ22" s="161" t="str">
        <f>IF(H22="---","",VLOOKUP(H22,List167834567910245[],2,FALSE))</f>
        <v/>
      </c>
      <c r="BK22" s="161" t="str">
        <f>IF(I22="---","",VLOOKUP(I22,List167834567910245[],2,FALSE))</f>
        <v/>
      </c>
      <c r="BL22" s="161" t="str">
        <f>IF(J22="---","",VLOOKUP(J22,List167834567910245[],2,FALSE))</f>
        <v/>
      </c>
      <c r="BM22" s="161" t="str">
        <f>IF(K22="---","",VLOOKUP(K22,List167834567910245[],2,FALSE))</f>
        <v/>
      </c>
      <c r="BN22" s="161" t="str">
        <f>IF(L22="---","",VLOOKUP(L22,List167834567910245[],2,FALSE))</f>
        <v/>
      </c>
      <c r="BO22" s="161" t="str">
        <f>IF(M22="---","",VLOOKUP(M22,List167834567910245[],2,FALSE))</f>
        <v/>
      </c>
      <c r="BP22" s="161" t="str">
        <f>IF(N22="---","",VLOOKUP(N22,List167834567910245[],2,FALSE))</f>
        <v/>
      </c>
      <c r="BQ22" s="161" t="str">
        <f>IF(O22="---","",VLOOKUP(O22,List167834567910245[],2,FALSE))</f>
        <v/>
      </c>
      <c r="BR22" s="161" t="str">
        <f>IF(P22="---","",VLOOKUP(P22,List167834567910245[],2,FALSE))</f>
        <v/>
      </c>
      <c r="BS22" s="161" t="str">
        <f>IF(Q22="---","",VLOOKUP(Q22,List167834567910245[],2,FALSE))</f>
        <v/>
      </c>
      <c r="BT22" s="161" t="str">
        <f>IF(R22="---","",VLOOKUP(R22,List167834567910245[],2,FALSE))</f>
        <v/>
      </c>
      <c r="BU22" s="29" t="s">
        <v>156</v>
      </c>
      <c r="BV22" s="161" t="str">
        <f>IF(Y22="---","",VLOOKUP(Y22,List167834567910245[],2,FALSE))</f>
        <v/>
      </c>
      <c r="BW22" s="161" t="str">
        <f>IF(Z22="---","",VLOOKUP(Z22,List167834567910245[],2,FALSE))</f>
        <v/>
      </c>
      <c r="BX22" s="161" t="str">
        <f>IF(AA22="---","",VLOOKUP(AA22,List167834567910245[],2,FALSE))</f>
        <v/>
      </c>
      <c r="BY22" s="161" t="str">
        <f>IF(AB22="---","",VLOOKUP(AB22,List167834567910245[],2,FALSE))</f>
        <v/>
      </c>
      <c r="BZ22" s="161" t="str">
        <f>IF(AC22="---","",VLOOKUP(AC22,List167834567910245[],2,FALSE))</f>
        <v/>
      </c>
      <c r="CA22" s="161" t="str">
        <f>IF(AD22="---","",VLOOKUP(AD22,List167834567910245[],2,FALSE))</f>
        <v/>
      </c>
      <c r="CB22" s="161" t="str">
        <f>IF(AE22="---","",VLOOKUP(AE22,List167834567910245[],2,FALSE))</f>
        <v/>
      </c>
      <c r="CC22" s="161" t="str">
        <f>IF(AF22="---","",VLOOKUP(AF22,List167834567910245[],2,FALSE))</f>
        <v/>
      </c>
      <c r="CD22" s="161" t="str">
        <f>IF(AG22="---","",VLOOKUP(AG22,List167834567910245[],2,FALSE))</f>
        <v/>
      </c>
      <c r="CE22" s="161" t="str">
        <f>IF(AH22="---","",VLOOKUP(AH22,List167834567910245[],2,FALSE))</f>
        <v/>
      </c>
      <c r="CG22" s="1"/>
      <c r="CI22" s="1"/>
      <c r="CK22" s="1"/>
      <c r="CM22" s="1"/>
    </row>
    <row r="23" spans="2:92" s="8" customFormat="1" ht="13.5" customHeight="1" thickBot="1">
      <c r="B23" s="352"/>
      <c r="C23" s="356"/>
      <c r="D23" s="357"/>
      <c r="E23" s="204" t="s">
        <v>157</v>
      </c>
      <c r="F23" s="204"/>
      <c r="G23" s="206"/>
      <c r="H23" s="25" t="s">
        <v>109</v>
      </c>
      <c r="I23" s="25" t="s">
        <v>109</v>
      </c>
      <c r="J23" s="25" t="s">
        <v>109</v>
      </c>
      <c r="K23" s="25" t="s">
        <v>109</v>
      </c>
      <c r="L23" s="25" t="s">
        <v>109</v>
      </c>
      <c r="M23" s="25" t="s">
        <v>109</v>
      </c>
      <c r="N23" s="25" t="s">
        <v>109</v>
      </c>
      <c r="O23" s="25" t="s">
        <v>109</v>
      </c>
      <c r="P23" s="25" t="s">
        <v>109</v>
      </c>
      <c r="Q23" s="25" t="s">
        <v>109</v>
      </c>
      <c r="R23" s="32" t="s">
        <v>109</v>
      </c>
      <c r="S23" s="1"/>
      <c r="T23" s="1"/>
      <c r="U23" s="1"/>
      <c r="V23" s="1"/>
      <c r="W23" s="1"/>
      <c r="X23" s="1"/>
      <c r="Y23" s="25" t="s">
        <v>109</v>
      </c>
      <c r="Z23" s="25" t="s">
        <v>109</v>
      </c>
      <c r="AA23" s="25" t="s">
        <v>109</v>
      </c>
      <c r="AB23" s="25" t="s">
        <v>109</v>
      </c>
      <c r="AC23" s="32" t="s">
        <v>109</v>
      </c>
      <c r="AD23" s="23" t="s">
        <v>109</v>
      </c>
      <c r="AE23" s="23" t="s">
        <v>109</v>
      </c>
      <c r="AF23" s="23" t="s">
        <v>109</v>
      </c>
      <c r="AG23" s="23" t="s">
        <v>109</v>
      </c>
      <c r="AH23" s="23" t="s">
        <v>109</v>
      </c>
      <c r="AK23" s="27" t="str">
        <f t="shared" si="0"/>
        <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158</v>
      </c>
      <c r="AX23" s="30" t="str">
        <f t="shared" si="1"/>
        <v>---</v>
      </c>
      <c r="AY23" s="50" t="e">
        <f>VALUE(IF(AX23="---","",VLOOKUP(AX23,List167834567910245[],2,FALSE)))</f>
        <v>#VALUE!</v>
      </c>
      <c r="AZ23" s="1" t="str">
        <f t="shared" si="2"/>
        <v>---</v>
      </c>
      <c r="BA23" s="1" t="e">
        <f>VALUE(IF(AZ23="---","",VLOOKUP(AZ23,List167834567910245[],2,FALSE)))</f>
        <v>#VALUE!</v>
      </c>
      <c r="BB23" s="1" t="str">
        <f t="shared" si="3"/>
        <v>---</v>
      </c>
      <c r="BC23" s="1" t="str">
        <f t="shared" si="4"/>
        <v>---</v>
      </c>
      <c r="BD23" s="1"/>
      <c r="BE23" s="1"/>
      <c r="BF23" s="1"/>
      <c r="BG23" s="1"/>
      <c r="BH23" s="1"/>
      <c r="BI23" s="29" t="s">
        <v>158</v>
      </c>
      <c r="BJ23" s="161" t="str">
        <f>IF(H23="---","",VLOOKUP(H23,List167834567910245[],2,FALSE))</f>
        <v/>
      </c>
      <c r="BK23" s="161" t="str">
        <f>IF(I23="---","",VLOOKUP(I23,List167834567910245[],2,FALSE))</f>
        <v/>
      </c>
      <c r="BL23" s="161" t="str">
        <f>IF(J23="---","",VLOOKUP(J23,List167834567910245[],2,FALSE))</f>
        <v/>
      </c>
      <c r="BM23" s="161" t="str">
        <f>IF(K23="---","",VLOOKUP(K23,List167834567910245[],2,FALSE))</f>
        <v/>
      </c>
      <c r="BN23" s="161" t="str">
        <f>IF(L23="---","",VLOOKUP(L23,List167834567910245[],2,FALSE))</f>
        <v/>
      </c>
      <c r="BO23" s="161" t="str">
        <f>IF(M23="---","",VLOOKUP(M23,List167834567910245[],2,FALSE))</f>
        <v/>
      </c>
      <c r="BP23" s="161" t="str">
        <f>IF(N23="---","",VLOOKUP(N23,List167834567910245[],2,FALSE))</f>
        <v/>
      </c>
      <c r="BQ23" s="161" t="str">
        <f>IF(O23="---","",VLOOKUP(O23,List167834567910245[],2,FALSE))</f>
        <v/>
      </c>
      <c r="BR23" s="161" t="str">
        <f>IF(P23="---","",VLOOKUP(P23,List167834567910245[],2,FALSE))</f>
        <v/>
      </c>
      <c r="BS23" s="161" t="str">
        <f>IF(Q23="---","",VLOOKUP(Q23,List167834567910245[],2,FALSE))</f>
        <v/>
      </c>
      <c r="BT23" s="161" t="str">
        <f>IF(R23="---","",VLOOKUP(R23,List167834567910245[],2,FALSE))</f>
        <v/>
      </c>
      <c r="BU23" s="29" t="s">
        <v>158</v>
      </c>
      <c r="BV23" s="161" t="str">
        <f>IF(Y23="---","",VLOOKUP(Y23,List167834567910245[],2,FALSE))</f>
        <v/>
      </c>
      <c r="BW23" s="161" t="str">
        <f>IF(Z23="---","",VLOOKUP(Z23,List167834567910245[],2,FALSE))</f>
        <v/>
      </c>
      <c r="BX23" s="161" t="str">
        <f>IF(AA23="---","",VLOOKUP(AA23,List167834567910245[],2,FALSE))</f>
        <v/>
      </c>
      <c r="BY23" s="161" t="str">
        <f>IF(AB23="---","",VLOOKUP(AB23,List167834567910245[],2,FALSE))</f>
        <v/>
      </c>
      <c r="BZ23" s="161" t="str">
        <f>IF(AC23="---","",VLOOKUP(AC23,List167834567910245[],2,FALSE))</f>
        <v/>
      </c>
      <c r="CA23" s="161" t="str">
        <f>IF(AD23="---","",VLOOKUP(AD23,List167834567910245[],2,FALSE))</f>
        <v/>
      </c>
      <c r="CB23" s="161" t="str">
        <f>IF(AE23="---","",VLOOKUP(AE23,List167834567910245[],2,FALSE))</f>
        <v/>
      </c>
      <c r="CC23" s="161" t="str">
        <f>IF(AF23="---","",VLOOKUP(AF23,List167834567910245[],2,FALSE))</f>
        <v/>
      </c>
      <c r="CD23" s="161" t="str">
        <f>IF(AG23="---","",VLOOKUP(AG23,List167834567910245[],2,FALSE))</f>
        <v/>
      </c>
      <c r="CE23" s="161" t="str">
        <f>IF(AH23="---","",VLOOKUP(AH23,List167834567910245[],2,FALSE))</f>
        <v/>
      </c>
      <c r="CG23" s="1"/>
      <c r="CI23" s="1"/>
      <c r="CK23" s="1"/>
      <c r="CM23" s="1"/>
    </row>
    <row r="24" spans="2:92" s="8" customFormat="1" ht="13.9" customHeight="1" thickBot="1">
      <c r="B24" s="352"/>
      <c r="C24" s="356" t="s">
        <v>159</v>
      </c>
      <c r="D24" s="357"/>
      <c r="E24" s="204" t="s">
        <v>160</v>
      </c>
      <c r="F24" s="204"/>
      <c r="G24" s="206"/>
      <c r="H24" s="25" t="s">
        <v>109</v>
      </c>
      <c r="I24" s="25" t="s">
        <v>109</v>
      </c>
      <c r="J24" s="25" t="s">
        <v>109</v>
      </c>
      <c r="K24" s="25" t="s">
        <v>109</v>
      </c>
      <c r="L24" s="25" t="s">
        <v>109</v>
      </c>
      <c r="M24" s="25" t="s">
        <v>109</v>
      </c>
      <c r="N24" s="25" t="s">
        <v>109</v>
      </c>
      <c r="O24" s="25" t="s">
        <v>109</v>
      </c>
      <c r="P24" s="25" t="s">
        <v>109</v>
      </c>
      <c r="Q24" s="25" t="s">
        <v>109</v>
      </c>
      <c r="R24" s="32" t="s">
        <v>109</v>
      </c>
      <c r="S24" s="1"/>
      <c r="T24" s="1"/>
      <c r="U24" s="1"/>
      <c r="V24" s="1"/>
      <c r="W24" s="1"/>
      <c r="X24" s="1"/>
      <c r="Y24" s="25" t="s">
        <v>109</v>
      </c>
      <c r="Z24" s="25" t="s">
        <v>109</v>
      </c>
      <c r="AA24" s="25" t="s">
        <v>109</v>
      </c>
      <c r="AB24" s="25" t="s">
        <v>109</v>
      </c>
      <c r="AC24" s="32" t="s">
        <v>109</v>
      </c>
      <c r="AD24" s="23" t="s">
        <v>109</v>
      </c>
      <c r="AE24" s="23" t="s">
        <v>109</v>
      </c>
      <c r="AF24" s="23" t="s">
        <v>109</v>
      </c>
      <c r="AG24" s="23" t="s">
        <v>109</v>
      </c>
      <c r="AH24" s="23" t="s">
        <v>109</v>
      </c>
      <c r="AK24" s="27" t="str">
        <f t="shared" si="0"/>
        <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161</v>
      </c>
      <c r="AX24" s="30" t="str">
        <f t="shared" si="1"/>
        <v>---</v>
      </c>
      <c r="AY24" s="50" t="e">
        <f>VALUE(IF(AX24="---","",VLOOKUP(AX24,List167834567910245[],2,FALSE)))</f>
        <v>#VALUE!</v>
      </c>
      <c r="AZ24" s="1" t="str">
        <f t="shared" si="2"/>
        <v>---</v>
      </c>
      <c r="BA24" s="1" t="e">
        <f>VALUE(IF(AZ24="---","",VLOOKUP(AZ24,List167834567910245[],2,FALSE)))</f>
        <v>#VALUE!</v>
      </c>
      <c r="BB24" s="1" t="str">
        <f t="shared" si="3"/>
        <v>---</v>
      </c>
      <c r="BC24" s="1" t="str">
        <f t="shared" si="4"/>
        <v>---</v>
      </c>
      <c r="BD24" s="1"/>
      <c r="BE24" s="1"/>
      <c r="BF24" s="1"/>
      <c r="BG24" s="1"/>
      <c r="BH24" s="1"/>
      <c r="BI24" s="29" t="s">
        <v>161</v>
      </c>
      <c r="BJ24" s="161" t="str">
        <f>IF(H24="---","",VLOOKUP(H24,List167834567910245[],2,FALSE))</f>
        <v/>
      </c>
      <c r="BK24" s="161" t="str">
        <f>IF(I24="---","",VLOOKUP(I24,List167834567910245[],2,FALSE))</f>
        <v/>
      </c>
      <c r="BL24" s="161" t="str">
        <f>IF(J24="---","",VLOOKUP(J24,List167834567910245[],2,FALSE))</f>
        <v/>
      </c>
      <c r="BM24" s="161" t="str">
        <f>IF(K24="---","",VLOOKUP(K24,List167834567910245[],2,FALSE))</f>
        <v/>
      </c>
      <c r="BN24" s="161" t="str">
        <f>IF(L24="---","",VLOOKUP(L24,List167834567910245[],2,FALSE))</f>
        <v/>
      </c>
      <c r="BO24" s="161" t="str">
        <f>IF(M24="---","",VLOOKUP(M24,List167834567910245[],2,FALSE))</f>
        <v/>
      </c>
      <c r="BP24" s="161" t="str">
        <f>IF(N24="---","",VLOOKUP(N24,List167834567910245[],2,FALSE))</f>
        <v/>
      </c>
      <c r="BQ24" s="161" t="str">
        <f>IF(O24="---","",VLOOKUP(O24,List167834567910245[],2,FALSE))</f>
        <v/>
      </c>
      <c r="BR24" s="161" t="str">
        <f>IF(P24="---","",VLOOKUP(P24,List167834567910245[],2,FALSE))</f>
        <v/>
      </c>
      <c r="BS24" s="161" t="str">
        <f>IF(Q24="---","",VLOOKUP(Q24,List167834567910245[],2,FALSE))</f>
        <v/>
      </c>
      <c r="BT24" s="161" t="str">
        <f>IF(R24="---","",VLOOKUP(R24,List167834567910245[],2,FALSE))</f>
        <v/>
      </c>
      <c r="BU24" s="29" t="s">
        <v>161</v>
      </c>
      <c r="BV24" s="161" t="str">
        <f>IF(Y24="---","",VLOOKUP(Y24,List167834567910245[],2,FALSE))</f>
        <v/>
      </c>
      <c r="BW24" s="161" t="str">
        <f>IF(Z24="---","",VLOOKUP(Z24,List167834567910245[],2,FALSE))</f>
        <v/>
      </c>
      <c r="BX24" s="161" t="str">
        <f>IF(AA24="---","",VLOOKUP(AA24,List167834567910245[],2,FALSE))</f>
        <v/>
      </c>
      <c r="BY24" s="161" t="str">
        <f>IF(AB24="---","",VLOOKUP(AB24,List167834567910245[],2,FALSE))</f>
        <v/>
      </c>
      <c r="BZ24" s="161" t="str">
        <f>IF(AC24="---","",VLOOKUP(AC24,List167834567910245[],2,FALSE))</f>
        <v/>
      </c>
      <c r="CA24" s="161" t="str">
        <f>IF(AD24="---","",VLOOKUP(AD24,List167834567910245[],2,FALSE))</f>
        <v/>
      </c>
      <c r="CB24" s="161" t="str">
        <f>IF(AE24="---","",VLOOKUP(AE24,List167834567910245[],2,FALSE))</f>
        <v/>
      </c>
      <c r="CC24" s="161" t="str">
        <f>IF(AF24="---","",VLOOKUP(AF24,List167834567910245[],2,FALSE))</f>
        <v/>
      </c>
      <c r="CD24" s="161" t="str">
        <f>IF(AG24="---","",VLOOKUP(AG24,List167834567910245[],2,FALSE))</f>
        <v/>
      </c>
      <c r="CE24" s="161" t="str">
        <f>IF(AH24="---","",VLOOKUP(AH24,List167834567910245[],2,FALSE))</f>
        <v/>
      </c>
      <c r="CG24" s="1"/>
      <c r="CI24" s="1"/>
      <c r="CK24" s="1"/>
      <c r="CM24" s="1"/>
    </row>
    <row r="25" spans="2:92" s="8" customFormat="1" ht="13.5" customHeight="1" thickBot="1">
      <c r="B25" s="352"/>
      <c r="C25" s="356"/>
      <c r="D25" s="357"/>
      <c r="E25" s="204" t="s">
        <v>162</v>
      </c>
      <c r="F25" s="204"/>
      <c r="G25" s="206"/>
      <c r="H25" s="25" t="s">
        <v>109</v>
      </c>
      <c r="I25" s="25" t="s">
        <v>109</v>
      </c>
      <c r="J25" s="25" t="s">
        <v>109</v>
      </c>
      <c r="K25" s="25" t="s">
        <v>109</v>
      </c>
      <c r="L25" s="25" t="s">
        <v>109</v>
      </c>
      <c r="M25" s="25" t="s">
        <v>109</v>
      </c>
      <c r="N25" s="25" t="s">
        <v>109</v>
      </c>
      <c r="O25" s="25" t="s">
        <v>109</v>
      </c>
      <c r="P25" s="25" t="s">
        <v>109</v>
      </c>
      <c r="Q25" s="25" t="s">
        <v>109</v>
      </c>
      <c r="R25" s="32" t="s">
        <v>109</v>
      </c>
      <c r="S25" s="1"/>
      <c r="T25" s="1"/>
      <c r="U25" s="1"/>
      <c r="V25" s="1"/>
      <c r="W25" s="1"/>
      <c r="X25" s="1"/>
      <c r="Y25" s="25" t="s">
        <v>109</v>
      </c>
      <c r="Z25" s="25" t="s">
        <v>109</v>
      </c>
      <c r="AA25" s="25" t="s">
        <v>109</v>
      </c>
      <c r="AB25" s="25" t="s">
        <v>109</v>
      </c>
      <c r="AC25" s="32" t="s">
        <v>109</v>
      </c>
      <c r="AD25" s="23" t="s">
        <v>109</v>
      </c>
      <c r="AE25" s="23" t="s">
        <v>109</v>
      </c>
      <c r="AF25" s="23" t="s">
        <v>109</v>
      </c>
      <c r="AG25" s="23" t="s">
        <v>109</v>
      </c>
      <c r="AH25" s="23" t="s">
        <v>109</v>
      </c>
      <c r="AK25" s="27" t="str">
        <f t="shared" si="0"/>
        <v/>
      </c>
      <c r="AL25" s="27" t="str">
        <f t="shared" si="0"/>
        <v/>
      </c>
      <c r="AM25" s="27" t="str">
        <f t="shared" si="0"/>
        <v/>
      </c>
      <c r="AN25" s="27" t="str">
        <f t="shared" si="0"/>
        <v/>
      </c>
      <c r="AO25" s="27" t="str">
        <f t="shared" si="0"/>
        <v/>
      </c>
      <c r="AP25" s="27" t="str">
        <f t="shared" si="0"/>
        <v/>
      </c>
      <c r="AQ25" s="27" t="str">
        <f t="shared" si="0"/>
        <v/>
      </c>
      <c r="AR25" s="27" t="str">
        <f t="shared" si="0"/>
        <v/>
      </c>
      <c r="AS25" s="27" t="str">
        <f t="shared" si="0"/>
        <v/>
      </c>
      <c r="AT25" s="27" t="str">
        <f t="shared" si="0"/>
        <v/>
      </c>
      <c r="AU25" s="1"/>
      <c r="AV25" s="28"/>
      <c r="AW25" s="29" t="s">
        <v>163</v>
      </c>
      <c r="AX25" s="30" t="str">
        <f t="shared" si="1"/>
        <v>---</v>
      </c>
      <c r="AY25" s="50" t="e">
        <f>VALUE(IF(AX25="---","",VLOOKUP(AX25,List167834567910245[],2,FALSE)))</f>
        <v>#VALUE!</v>
      </c>
      <c r="AZ25" s="1" t="str">
        <f t="shared" si="2"/>
        <v>---</v>
      </c>
      <c r="BA25" s="1" t="e">
        <f>VALUE(IF(AZ25="---","",VLOOKUP(AZ25,List167834567910245[],2,FALSE)))</f>
        <v>#VALUE!</v>
      </c>
      <c r="BB25" s="1" t="str">
        <f t="shared" si="3"/>
        <v>---</v>
      </c>
      <c r="BC25" s="1" t="str">
        <f t="shared" si="4"/>
        <v>---</v>
      </c>
      <c r="BD25" s="1"/>
      <c r="BE25" s="1"/>
      <c r="BF25" s="1"/>
      <c r="BG25" s="1"/>
      <c r="BH25" s="1"/>
      <c r="BI25" s="29" t="s">
        <v>163</v>
      </c>
      <c r="BJ25" s="161" t="str">
        <f>IF(H25="---","",VLOOKUP(H25,List167834567910245[],2,FALSE))</f>
        <v/>
      </c>
      <c r="BK25" s="161" t="str">
        <f>IF(I25="---","",VLOOKUP(I25,List167834567910245[],2,FALSE))</f>
        <v/>
      </c>
      <c r="BL25" s="161" t="str">
        <f>IF(J25="---","",VLOOKUP(J25,List167834567910245[],2,FALSE))</f>
        <v/>
      </c>
      <c r="BM25" s="161" t="str">
        <f>IF(K25="---","",VLOOKUP(K25,List167834567910245[],2,FALSE))</f>
        <v/>
      </c>
      <c r="BN25" s="161" t="str">
        <f>IF(L25="---","",VLOOKUP(L25,List167834567910245[],2,FALSE))</f>
        <v/>
      </c>
      <c r="BO25" s="161" t="str">
        <f>IF(M25="---","",VLOOKUP(M25,List167834567910245[],2,FALSE))</f>
        <v/>
      </c>
      <c r="BP25" s="161" t="str">
        <f>IF(N25="---","",VLOOKUP(N25,List167834567910245[],2,FALSE))</f>
        <v/>
      </c>
      <c r="BQ25" s="161" t="str">
        <f>IF(O25="---","",VLOOKUP(O25,List167834567910245[],2,FALSE))</f>
        <v/>
      </c>
      <c r="BR25" s="161" t="str">
        <f>IF(P25="---","",VLOOKUP(P25,List167834567910245[],2,FALSE))</f>
        <v/>
      </c>
      <c r="BS25" s="161" t="str">
        <f>IF(Q25="---","",VLOOKUP(Q25,List167834567910245[],2,FALSE))</f>
        <v/>
      </c>
      <c r="BT25" s="161" t="str">
        <f>IF(R25="---","",VLOOKUP(R25,List167834567910245[],2,FALSE))</f>
        <v/>
      </c>
      <c r="BU25" s="29" t="s">
        <v>163</v>
      </c>
      <c r="BV25" s="161" t="str">
        <f>IF(Y25="---","",VLOOKUP(Y25,List167834567910245[],2,FALSE))</f>
        <v/>
      </c>
      <c r="BW25" s="161" t="str">
        <f>IF(Z25="---","",VLOOKUP(Z25,List167834567910245[],2,FALSE))</f>
        <v/>
      </c>
      <c r="BX25" s="161" t="str">
        <f>IF(AA25="---","",VLOOKUP(AA25,List167834567910245[],2,FALSE))</f>
        <v/>
      </c>
      <c r="BY25" s="161" t="str">
        <f>IF(AB25="---","",VLOOKUP(AB25,List167834567910245[],2,FALSE))</f>
        <v/>
      </c>
      <c r="BZ25" s="161" t="str">
        <f>IF(AC25="---","",VLOOKUP(AC25,List167834567910245[],2,FALSE))</f>
        <v/>
      </c>
      <c r="CA25" s="161" t="str">
        <f>IF(AD25="---","",VLOOKUP(AD25,List167834567910245[],2,FALSE))</f>
        <v/>
      </c>
      <c r="CB25" s="161" t="str">
        <f>IF(AE25="---","",VLOOKUP(AE25,List167834567910245[],2,FALSE))</f>
        <v/>
      </c>
      <c r="CC25" s="161" t="str">
        <f>IF(AF25="---","",VLOOKUP(AF25,List167834567910245[],2,FALSE))</f>
        <v/>
      </c>
      <c r="CD25" s="161" t="str">
        <f>IF(AG25="---","",VLOOKUP(AG25,List167834567910245[],2,FALSE))</f>
        <v/>
      </c>
      <c r="CE25" s="161" t="str">
        <f>IF(AH25="---","",VLOOKUP(AH25,List167834567910245[],2,FALSE))</f>
        <v/>
      </c>
      <c r="CG25" s="1"/>
      <c r="CI25" s="1"/>
      <c r="CK25" s="1"/>
      <c r="CM25" s="1"/>
    </row>
    <row r="26" spans="2:92" s="8" customFormat="1" ht="13.5" customHeight="1" thickBot="1">
      <c r="B26" s="352"/>
      <c r="C26" s="356"/>
      <c r="D26" s="357"/>
      <c r="E26" s="204" t="s">
        <v>164</v>
      </c>
      <c r="F26" s="204"/>
      <c r="G26" s="206"/>
      <c r="H26" s="25" t="s">
        <v>109</v>
      </c>
      <c r="I26" s="25" t="s">
        <v>109</v>
      </c>
      <c r="J26" s="25" t="s">
        <v>109</v>
      </c>
      <c r="K26" s="25" t="s">
        <v>109</v>
      </c>
      <c r="L26" s="25" t="s">
        <v>109</v>
      </c>
      <c r="M26" s="25" t="s">
        <v>109</v>
      </c>
      <c r="N26" s="25" t="s">
        <v>109</v>
      </c>
      <c r="O26" s="25" t="s">
        <v>109</v>
      </c>
      <c r="P26" s="25" t="s">
        <v>109</v>
      </c>
      <c r="Q26" s="25" t="s">
        <v>109</v>
      </c>
      <c r="R26" s="32" t="s">
        <v>109</v>
      </c>
      <c r="S26" s="1"/>
      <c r="T26" s="1"/>
      <c r="U26" s="1"/>
      <c r="V26" s="1"/>
      <c r="W26" s="1"/>
      <c r="X26" s="1"/>
      <c r="Y26" s="25" t="s">
        <v>109</v>
      </c>
      <c r="Z26" s="25" t="s">
        <v>109</v>
      </c>
      <c r="AA26" s="25" t="s">
        <v>109</v>
      </c>
      <c r="AB26" s="25" t="s">
        <v>109</v>
      </c>
      <c r="AC26" s="32" t="s">
        <v>109</v>
      </c>
      <c r="AD26" s="23" t="s">
        <v>109</v>
      </c>
      <c r="AE26" s="23" t="s">
        <v>109</v>
      </c>
      <c r="AF26" s="23" t="s">
        <v>109</v>
      </c>
      <c r="AG26" s="23" t="s">
        <v>109</v>
      </c>
      <c r="AH26" s="23" t="s">
        <v>109</v>
      </c>
      <c r="AK26" s="27" t="str">
        <f t="shared" ref="AK26:AT27" si="5">IFERROR(IF(I26="---","",IF(Y26="---","No Target Set",IF(BV26=BK26,"On Target",IF(BV26&gt;BK26,"Behind",IF(BV26&lt;BK26,"Ahead"))))),"")</f>
        <v/>
      </c>
      <c r="AL26" s="27" t="str">
        <f t="shared" si="5"/>
        <v/>
      </c>
      <c r="AM26" s="27" t="str">
        <f t="shared" si="5"/>
        <v/>
      </c>
      <c r="AN26" s="27" t="str">
        <f t="shared" si="5"/>
        <v/>
      </c>
      <c r="AO26" s="27" t="str">
        <f t="shared" si="5"/>
        <v/>
      </c>
      <c r="AP26" s="27" t="str">
        <f t="shared" si="5"/>
        <v/>
      </c>
      <c r="AQ26" s="27" t="str">
        <f t="shared" si="5"/>
        <v/>
      </c>
      <c r="AR26" s="27" t="str">
        <f t="shared" si="5"/>
        <v/>
      </c>
      <c r="AS26" s="27" t="str">
        <f t="shared" si="5"/>
        <v/>
      </c>
      <c r="AT26" s="27" t="str">
        <f t="shared" si="5"/>
        <v/>
      </c>
      <c r="AU26" s="1"/>
      <c r="AV26" s="28"/>
      <c r="AW26" s="29" t="s">
        <v>165</v>
      </c>
      <c r="AX26" s="30" t="str">
        <f t="shared" si="1"/>
        <v>---</v>
      </c>
      <c r="AY26" s="50" t="e">
        <f>VALUE(IF(AX26="---","",VLOOKUP(AX26,List167834567910245[],2,FALSE)))</f>
        <v>#VALUE!</v>
      </c>
      <c r="AZ26" s="1" t="str">
        <f t="shared" si="2"/>
        <v>---</v>
      </c>
      <c r="BA26" s="1" t="e">
        <f>VALUE(IF(AZ26="---","",VLOOKUP(AZ26,List167834567910245[],2,FALSE)))</f>
        <v>#VALUE!</v>
      </c>
      <c r="BB26" s="1" t="str">
        <f t="shared" si="3"/>
        <v>---</v>
      </c>
      <c r="BC26" s="1" t="str">
        <f t="shared" si="4"/>
        <v>---</v>
      </c>
      <c r="BD26" s="1"/>
      <c r="BE26" s="1"/>
      <c r="BF26" s="1"/>
      <c r="BG26" s="1"/>
      <c r="BH26" s="1"/>
      <c r="BI26" s="29" t="s">
        <v>165</v>
      </c>
      <c r="BJ26" s="161" t="str">
        <f>IF(H26="---","",VLOOKUP(H26,List167834567910245[],2,FALSE))</f>
        <v/>
      </c>
      <c r="BK26" s="161" t="str">
        <f>IF(I26="---","",VLOOKUP(I26,List167834567910245[],2,FALSE))</f>
        <v/>
      </c>
      <c r="BL26" s="161" t="str">
        <f>IF(J26="---","",VLOOKUP(J26,List167834567910245[],2,FALSE))</f>
        <v/>
      </c>
      <c r="BM26" s="161" t="str">
        <f>IF(K26="---","",VLOOKUP(K26,List167834567910245[],2,FALSE))</f>
        <v/>
      </c>
      <c r="BN26" s="161" t="str">
        <f>IF(L26="---","",VLOOKUP(L26,List167834567910245[],2,FALSE))</f>
        <v/>
      </c>
      <c r="BO26" s="161" t="str">
        <f>IF(M26="---","",VLOOKUP(M26,List167834567910245[],2,FALSE))</f>
        <v/>
      </c>
      <c r="BP26" s="161" t="str">
        <f>IF(N26="---","",VLOOKUP(N26,List167834567910245[],2,FALSE))</f>
        <v/>
      </c>
      <c r="BQ26" s="161" t="str">
        <f>IF(O26="---","",VLOOKUP(O26,List167834567910245[],2,FALSE))</f>
        <v/>
      </c>
      <c r="BR26" s="161" t="str">
        <f>IF(P26="---","",VLOOKUP(P26,List167834567910245[],2,FALSE))</f>
        <v/>
      </c>
      <c r="BS26" s="161" t="str">
        <f>IF(Q26="---","",VLOOKUP(Q26,List167834567910245[],2,FALSE))</f>
        <v/>
      </c>
      <c r="BT26" s="161" t="str">
        <f>IF(R26="---","",VLOOKUP(R26,List167834567910245[],2,FALSE))</f>
        <v/>
      </c>
      <c r="BU26" s="29" t="s">
        <v>165</v>
      </c>
      <c r="BV26" s="161" t="str">
        <f>IF(Y26="---","",VLOOKUP(Y26,List167834567910245[],2,FALSE))</f>
        <v/>
      </c>
      <c r="BW26" s="161" t="str">
        <f>IF(Z26="---","",VLOOKUP(Z26,List167834567910245[],2,FALSE))</f>
        <v/>
      </c>
      <c r="BX26" s="161" t="str">
        <f>IF(AA26="---","",VLOOKUP(AA26,List167834567910245[],2,FALSE))</f>
        <v/>
      </c>
      <c r="BY26" s="161" t="str">
        <f>IF(AB26="---","",VLOOKUP(AB26,List167834567910245[],2,FALSE))</f>
        <v/>
      </c>
      <c r="BZ26" s="161" t="str">
        <f>IF(AC26="---","",VLOOKUP(AC26,List167834567910245[],2,FALSE))</f>
        <v/>
      </c>
      <c r="CA26" s="161" t="str">
        <f>IF(AD26="---","",VLOOKUP(AD26,List167834567910245[],2,FALSE))</f>
        <v/>
      </c>
      <c r="CB26" s="161" t="str">
        <f>IF(AE26="---","",VLOOKUP(AE26,List167834567910245[],2,FALSE))</f>
        <v/>
      </c>
      <c r="CC26" s="161" t="str">
        <f>IF(AF26="---","",VLOOKUP(AF26,List167834567910245[],2,FALSE))</f>
        <v/>
      </c>
      <c r="CD26" s="161" t="str">
        <f>IF(AG26="---","",VLOOKUP(AG26,List167834567910245[],2,FALSE))</f>
        <v/>
      </c>
      <c r="CE26" s="161" t="str">
        <f>IF(AH26="---","",VLOOKUP(AH26,List167834567910245[],2,FALSE))</f>
        <v/>
      </c>
      <c r="CG26" s="1"/>
      <c r="CI26" s="1"/>
      <c r="CK26" s="1"/>
      <c r="CM26" s="1"/>
    </row>
    <row r="27" spans="2:92" s="8" customFormat="1" ht="14.45" thickBot="1">
      <c r="B27" s="353"/>
      <c r="C27" s="356"/>
      <c r="D27" s="357"/>
      <c r="E27" s="204" t="s">
        <v>235</v>
      </c>
      <c r="F27" s="204"/>
      <c r="G27" s="206"/>
      <c r="H27" s="25" t="s">
        <v>109</v>
      </c>
      <c r="I27" s="25" t="s">
        <v>109</v>
      </c>
      <c r="J27" s="25" t="s">
        <v>109</v>
      </c>
      <c r="K27" s="36" t="s">
        <v>109</v>
      </c>
      <c r="L27" s="36" t="s">
        <v>109</v>
      </c>
      <c r="M27" s="36" t="s">
        <v>109</v>
      </c>
      <c r="N27" s="36" t="s">
        <v>109</v>
      </c>
      <c r="O27" s="36" t="s">
        <v>109</v>
      </c>
      <c r="P27" s="36" t="s">
        <v>109</v>
      </c>
      <c r="Q27" s="36" t="s">
        <v>109</v>
      </c>
      <c r="R27" s="37" t="s">
        <v>109</v>
      </c>
      <c r="S27" s="1"/>
      <c r="T27" s="1"/>
      <c r="U27" s="1"/>
      <c r="V27" s="1"/>
      <c r="W27" s="1"/>
      <c r="X27" s="1"/>
      <c r="Y27" s="25" t="s">
        <v>109</v>
      </c>
      <c r="Z27" s="25" t="s">
        <v>109</v>
      </c>
      <c r="AA27" s="25" t="s">
        <v>109</v>
      </c>
      <c r="AB27" s="25" t="s">
        <v>109</v>
      </c>
      <c r="AC27" s="32" t="s">
        <v>109</v>
      </c>
      <c r="AD27" s="23" t="s">
        <v>109</v>
      </c>
      <c r="AE27" s="23" t="s">
        <v>109</v>
      </c>
      <c r="AF27" s="23" t="s">
        <v>109</v>
      </c>
      <c r="AG27" s="23" t="s">
        <v>109</v>
      </c>
      <c r="AH27" s="23" t="s">
        <v>109</v>
      </c>
      <c r="AK27" s="27" t="str">
        <f t="shared" si="5"/>
        <v/>
      </c>
      <c r="AL27" s="27" t="str">
        <f t="shared" si="5"/>
        <v/>
      </c>
      <c r="AM27" s="27" t="str">
        <f t="shared" si="5"/>
        <v/>
      </c>
      <c r="AN27" s="27" t="str">
        <f t="shared" si="5"/>
        <v/>
      </c>
      <c r="AO27" s="27" t="str">
        <f t="shared" si="5"/>
        <v/>
      </c>
      <c r="AP27" s="27" t="str">
        <f t="shared" si="5"/>
        <v/>
      </c>
      <c r="AQ27" s="27" t="str">
        <f t="shared" si="5"/>
        <v/>
      </c>
      <c r="AR27" s="27" t="str">
        <f t="shared" si="5"/>
        <v/>
      </c>
      <c r="AS27" s="27" t="str">
        <f t="shared" si="5"/>
        <v/>
      </c>
      <c r="AT27" s="27" t="str">
        <f t="shared" si="5"/>
        <v/>
      </c>
      <c r="AU27" s="1"/>
      <c r="AV27" s="28"/>
      <c r="AW27" s="29" t="s">
        <v>167</v>
      </c>
      <c r="AX27" s="30" t="str">
        <f t="shared" si="1"/>
        <v>---</v>
      </c>
      <c r="AY27" s="50" t="e">
        <f>VALUE(IF(AX27="---","",VLOOKUP(AX27,List167834567910245[],2,FALSE)))</f>
        <v>#VALUE!</v>
      </c>
      <c r="AZ27" s="1" t="str">
        <f t="shared" si="2"/>
        <v>---</v>
      </c>
      <c r="BA27" s="1" t="e">
        <f>VALUE(IF(AZ27="---","",VLOOKUP(AZ27,List167834567910245[],2,FALSE)))</f>
        <v>#VALUE!</v>
      </c>
      <c r="BB27" s="1" t="str">
        <f t="shared" si="3"/>
        <v>---</v>
      </c>
      <c r="BC27" s="1" t="str">
        <f t="shared" si="4"/>
        <v>---</v>
      </c>
      <c r="BD27" s="1"/>
      <c r="BE27" s="1"/>
      <c r="BF27" s="1"/>
      <c r="BG27" s="1"/>
      <c r="BH27" s="1"/>
      <c r="BI27" s="29" t="s">
        <v>167</v>
      </c>
      <c r="BJ27" s="161" t="str">
        <f>IF(H27="---","",VLOOKUP(H27,List167834567910245[],2,FALSE))</f>
        <v/>
      </c>
      <c r="BK27" s="161" t="str">
        <f>IF(I27="---","",VLOOKUP(I27,List167834567910245[],2,FALSE))</f>
        <v/>
      </c>
      <c r="BL27" s="161" t="str">
        <f>IF(J27="---","",VLOOKUP(J27,List167834567910245[],2,FALSE))</f>
        <v/>
      </c>
      <c r="BM27" s="161" t="str">
        <f>IF(K27="---","",VLOOKUP(K27,List167834567910245[],2,FALSE))</f>
        <v/>
      </c>
      <c r="BN27" s="161" t="str">
        <f>IF(L27="---","",VLOOKUP(L27,List167834567910245[],2,FALSE))</f>
        <v/>
      </c>
      <c r="BO27" s="161" t="str">
        <f>IF(M27="---","",VLOOKUP(M27,List167834567910245[],2,FALSE))</f>
        <v/>
      </c>
      <c r="BP27" s="161" t="str">
        <f>IF(N27="---","",VLOOKUP(N27,List167834567910245[],2,FALSE))</f>
        <v/>
      </c>
      <c r="BQ27" s="161" t="str">
        <f>IF(O27="---","",VLOOKUP(O27,List167834567910245[],2,FALSE))</f>
        <v/>
      </c>
      <c r="BR27" s="161" t="str">
        <f>IF(P27="---","",VLOOKUP(P27,List167834567910245[],2,FALSE))</f>
        <v/>
      </c>
      <c r="BS27" s="161" t="str">
        <f>IF(Q27="---","",VLOOKUP(Q27,List167834567910245[],2,FALSE))</f>
        <v/>
      </c>
      <c r="BT27" s="161" t="str">
        <f>IF(R27="---","",VLOOKUP(R27,List167834567910245[],2,FALSE))</f>
        <v/>
      </c>
      <c r="BU27" s="29" t="s">
        <v>167</v>
      </c>
      <c r="BV27" s="161" t="str">
        <f>IF(Y27="---","",VLOOKUP(Y27,List167834567910245[],2,FALSE))</f>
        <v/>
      </c>
      <c r="BW27" s="161" t="str">
        <f>IF(Z27="---","",VLOOKUP(Z27,List167834567910245[],2,FALSE))</f>
        <v/>
      </c>
      <c r="BX27" s="161" t="str">
        <f>IF(AA27="---","",VLOOKUP(AA27,List167834567910245[],2,FALSE))</f>
        <v/>
      </c>
      <c r="BY27" s="161" t="str">
        <f>IF(AB27="---","",VLOOKUP(AB27,List167834567910245[],2,FALSE))</f>
        <v/>
      </c>
      <c r="BZ27" s="161" t="str">
        <f>IF(AC27="---","",VLOOKUP(AC27,List167834567910245[],2,FALSE))</f>
        <v/>
      </c>
      <c r="CA27" s="161" t="str">
        <f>IF(AD27="---","",VLOOKUP(AD27,List167834567910245[],2,FALSE))</f>
        <v/>
      </c>
      <c r="CB27" s="161" t="str">
        <f>IF(AE27="---","",VLOOKUP(AE27,List167834567910245[],2,FALSE))</f>
        <v/>
      </c>
      <c r="CC27" s="161" t="str">
        <f>IF(AF27="---","",VLOOKUP(AF27,List167834567910245[],2,FALSE))</f>
        <v/>
      </c>
      <c r="CD27" s="161" t="str">
        <f>IF(AG27="---","",VLOOKUP(AG27,List167834567910245[],2,FALSE))</f>
        <v/>
      </c>
      <c r="CE27" s="161" t="str">
        <f>IF(AH27="---","",VLOOKUP(AH27,List167834567910245[],2,FALSE))</f>
        <v/>
      </c>
      <c r="CG27" s="1"/>
      <c r="CI27" s="1"/>
      <c r="CK27" s="1"/>
      <c r="CM27" s="1"/>
    </row>
    <row r="28" spans="2:92" s="8" customFormat="1" ht="13.5" customHeight="1" thickBot="1">
      <c r="B28" s="348" t="s">
        <v>168</v>
      </c>
      <c r="C28" s="349"/>
      <c r="D28" s="349"/>
      <c r="E28" s="349"/>
      <c r="F28" s="349"/>
      <c r="G28" s="350"/>
      <c r="H28" s="38">
        <f>COUNTIF(Year0Range,BE4)</f>
        <v>0</v>
      </c>
      <c r="I28" s="38" t="str">
        <f>IF(COUNTIF(Year1Range,BE4)=0,"",COUNTIF(Year1Range,BE4))</f>
        <v/>
      </c>
      <c r="J28" s="38" t="str">
        <f>IF(COUNTIF(Year2Range,BE4)=0,"",COUNTIF(Year2Range,BE4))</f>
        <v/>
      </c>
      <c r="K28" s="38" t="str">
        <f>IF(COUNTIF(Year3Range,BE4)=0,"",COUNTIF(Year3Range,BE4))</f>
        <v/>
      </c>
      <c r="L28" s="38" t="str">
        <f>IF(COUNTIF(Year4Range,BE4)=0,"",COUNTIF(Year4Range,BE4))</f>
        <v/>
      </c>
      <c r="M28" s="38" t="str">
        <f>IF(COUNTIF(Year5Range,BE4)=0,"",COUNTIF(Year5Range,BE4))</f>
        <v/>
      </c>
      <c r="N28" s="38" t="str">
        <f>IF(COUNTIF(Year6Range,BE4)=0,"",COUNTIF(Year6Range,BE4))</f>
        <v/>
      </c>
      <c r="O28" s="38" t="str">
        <f>IF(COUNTIF(Year7Range,BE4)=0,"",COUNTIF(Year7Range,BE4))</f>
        <v/>
      </c>
      <c r="P28" s="38" t="str">
        <f>IF(COUNTIF(Year8Range,BE4)=0,"",COUNTIF(Year8Range,BE4))</f>
        <v/>
      </c>
      <c r="Q28" s="38" t="str">
        <f>IF(COUNTIF(Year9Range,BE4)=0,"",COUNTIF(Year9Range,BE4))</f>
        <v/>
      </c>
      <c r="R28" s="38" t="str">
        <f>IF(COUNTIF(Year10Range,BE4)=0,"",COUNTIF(Year10Range,BE4))</f>
        <v/>
      </c>
      <c r="S28" s="1"/>
      <c r="T28" s="1"/>
      <c r="U28" s="1"/>
      <c r="V28" s="1"/>
      <c r="W28" s="1"/>
      <c r="X28" s="1"/>
      <c r="Y28" s="38">
        <f>COUNTIF(Year1Expected,$BE$4)</f>
        <v>0</v>
      </c>
      <c r="Z28" s="38" t="str">
        <f>IF(COUNTIF(Year2Expected,$BE$4)=0,"",COUNTIF(Year2Expected,$BE$4))</f>
        <v/>
      </c>
      <c r="AA28" s="38" t="str">
        <f>IF(COUNTIF(Year3Expected,$BE$4)=0,"",COUNTIF(Year3Expected,$BE$4))</f>
        <v/>
      </c>
      <c r="AB28" s="38" t="str">
        <f>IF(COUNTIF(Year4Expected,$BE$4)=0,"",COUNTIF(Year4Expected,$BE$4))</f>
        <v/>
      </c>
      <c r="AC28" s="38" t="str">
        <f>IF(COUNTIF(Year5Expected,$BE$4)=0,"",COUNTIF(Year5Expected,$BE$4))</f>
        <v/>
      </c>
      <c r="AD28" s="38" t="str">
        <f>IF(COUNTIF(Year6Expected,$BE$4)=0,"",COUNTIF(Year6Expected,$BE$4))</f>
        <v/>
      </c>
      <c r="AE28" s="38" t="str">
        <f>IF(COUNTIF(Year7Expected,$BE$4)=0,"",COUNTIF(Year7Expected,$BE$4))</f>
        <v/>
      </c>
      <c r="AF28" s="38" t="str">
        <f>IF(COUNTIF(Year8Expected,$BE$4)=0,"",COUNTIF(Year8Expected,$BE$4))</f>
        <v/>
      </c>
      <c r="AG28" s="38" t="str">
        <f>IF(COUNTIF(Year9Expected,$BE$4)=0,"",COUNTIF(Year9Expected,$BE$4))</f>
        <v/>
      </c>
      <c r="AH28" s="38" t="str">
        <f>IF(COUNTIF(Year10Expected,$BE$4)=0,"",COUNTIF(Year10Expected,$BE$4))</f>
        <v/>
      </c>
      <c r="AK28" s="1"/>
      <c r="AL28" s="1"/>
      <c r="AM28" s="1"/>
      <c r="AN28" s="1"/>
      <c r="AO28" s="1"/>
      <c r="AP28" s="1"/>
      <c r="AQ28" s="1"/>
      <c r="AR28" s="1"/>
      <c r="AS28" s="1"/>
      <c r="AT28" s="1"/>
      <c r="AU28" s="1"/>
      <c r="AV28" s="1"/>
      <c r="AW28" s="1"/>
      <c r="AX28" s="1" t="e">
        <f>LOOKUP(2,1/(H31:R31&lt;&gt;""),H$2:R$2)</f>
        <v>#N/A</v>
      </c>
      <c r="AY28" s="1"/>
      <c r="AZ28" s="1" t="e">
        <f>AX28</f>
        <v>#N/A</v>
      </c>
      <c r="BA28" s="1"/>
      <c r="BB28" s="1"/>
      <c r="BC28" s="1"/>
      <c r="BD28" s="1"/>
      <c r="BE28" s="1"/>
      <c r="BF28" s="1"/>
      <c r="BG28" s="1"/>
      <c r="BH28" s="1"/>
      <c r="BI28" s="29" t="s">
        <v>169</v>
      </c>
      <c r="BJ28" s="162">
        <f t="shared" ref="BJ28:BT28" si="6">COUNTIF(BJ3:BJ27,1)</f>
        <v>0</v>
      </c>
      <c r="BK28" s="162">
        <f t="shared" si="6"/>
        <v>0</v>
      </c>
      <c r="BL28" s="162">
        <f t="shared" si="6"/>
        <v>0</v>
      </c>
      <c r="BM28" s="162">
        <f t="shared" si="6"/>
        <v>0</v>
      </c>
      <c r="BN28" s="162">
        <f t="shared" si="6"/>
        <v>0</v>
      </c>
      <c r="BO28" s="162">
        <f t="shared" si="6"/>
        <v>0</v>
      </c>
      <c r="BP28" s="162">
        <f t="shared" si="6"/>
        <v>0</v>
      </c>
      <c r="BQ28" s="162">
        <f t="shared" si="6"/>
        <v>0</v>
      </c>
      <c r="BR28" s="162">
        <f t="shared" si="6"/>
        <v>0</v>
      </c>
      <c r="BS28" s="162">
        <f t="shared" si="6"/>
        <v>0</v>
      </c>
      <c r="BT28" s="162">
        <f t="shared" si="6"/>
        <v>0</v>
      </c>
      <c r="BU28" s="29" t="s">
        <v>169</v>
      </c>
      <c r="BV28" s="163">
        <f t="shared" ref="BV28:CE28" si="7">COUNTIF(BV3:BV27,1)</f>
        <v>0</v>
      </c>
      <c r="BW28" s="163">
        <f t="shared" si="7"/>
        <v>0</v>
      </c>
      <c r="BX28" s="163">
        <f t="shared" si="7"/>
        <v>0</v>
      </c>
      <c r="BY28" s="163">
        <f t="shared" si="7"/>
        <v>0</v>
      </c>
      <c r="BZ28" s="163">
        <f t="shared" si="7"/>
        <v>0</v>
      </c>
      <c r="CA28" s="163">
        <f t="shared" si="7"/>
        <v>0</v>
      </c>
      <c r="CB28" s="163">
        <f t="shared" si="7"/>
        <v>0</v>
      </c>
      <c r="CC28" s="163">
        <f t="shared" si="7"/>
        <v>0</v>
      </c>
      <c r="CD28" s="163">
        <f t="shared" si="7"/>
        <v>0</v>
      </c>
      <c r="CE28" s="163">
        <f t="shared" si="7"/>
        <v>0</v>
      </c>
      <c r="CG28" s="1"/>
      <c r="CI28" s="1"/>
      <c r="CK28" s="1"/>
      <c r="CM28" s="1"/>
    </row>
    <row r="29" spans="2:92" s="8" customFormat="1" ht="13.5" customHeight="1" thickBot="1">
      <c r="B29" s="348" t="s">
        <v>170</v>
      </c>
      <c r="C29" s="349"/>
      <c r="D29" s="349"/>
      <c r="E29" s="349"/>
      <c r="F29" s="349"/>
      <c r="G29" s="350"/>
      <c r="H29" s="38">
        <f>COUNTIF(Year0Range,BE5)</f>
        <v>0</v>
      </c>
      <c r="I29" s="39" t="str">
        <f>IF(COUNTIF(Year1Range,BE5)=0,"",COUNTIF(Year1Range,BE5))</f>
        <v/>
      </c>
      <c r="J29" s="39" t="str">
        <f>IF(COUNTIF(Year2Range,BE5)=0,"",COUNTIF(Year2Range,BE5))</f>
        <v/>
      </c>
      <c r="K29" s="39" t="str">
        <f>IF(COUNTIF(Year3Range,BE5)=0,"",COUNTIF(Year3Range,BE5))</f>
        <v/>
      </c>
      <c r="L29" s="39" t="str">
        <f>IF(COUNTIF(Year4Range,BE5)=0,"",COUNTIF(Year4Range,BE5))</f>
        <v/>
      </c>
      <c r="M29" s="39" t="str">
        <f>IF(COUNTIF(Year5Range,BE5)=0,"",COUNTIF(Year5Range,BE5))</f>
        <v/>
      </c>
      <c r="N29" s="39" t="str">
        <f>IF(COUNTIF(Year6Range,BE5)=0,"",COUNTIF(Year6Range,BE5))</f>
        <v/>
      </c>
      <c r="O29" s="39" t="str">
        <f>IF(COUNTIF(Year7Range,BE5)=0,"",COUNTIF(Year7Range,BE5))</f>
        <v/>
      </c>
      <c r="P29" s="39" t="str">
        <f>IF(COUNTIF(Year8Range,BE5)=0,"",COUNTIF(Year8Range,BE5))</f>
        <v/>
      </c>
      <c r="Q29" s="39" t="str">
        <f>IF(COUNTIF(Year9Range,BE5)=0,"",COUNTIF(Year9Range,BE5))</f>
        <v/>
      </c>
      <c r="R29" s="39" t="str">
        <f>IF(COUNTIF(Year10Range,BE5)=0,"",COUNTIF(Year10Range,BE5))</f>
        <v/>
      </c>
      <c r="S29" s="1"/>
      <c r="T29" s="1"/>
      <c r="U29" s="1"/>
      <c r="V29" s="1"/>
      <c r="W29" s="1"/>
      <c r="X29" s="1"/>
      <c r="Y29" s="38">
        <f>COUNTIF(Year1Expected,$BE$5)</f>
        <v>0</v>
      </c>
      <c r="Z29" s="38" t="str">
        <f>IF(COUNTIF(Year2Expected,$BE$5)=0,"",COUNTIF(Year2Expected,$BE$5))</f>
        <v/>
      </c>
      <c r="AA29" s="38" t="str">
        <f>IF(COUNTIF(Year3Expected,$BE$5)=0,"",COUNTIF(Year3Expected,$BE$5))</f>
        <v/>
      </c>
      <c r="AB29" s="38" t="str">
        <f>IF(COUNTIF(Year4Expected,$BE$5)=0,"",COUNTIF(Year4Expected,$BE$5))</f>
        <v/>
      </c>
      <c r="AC29" s="38" t="str">
        <f>IF(COUNTIF(Year5Expected,$BE$5)=0,"",COUNTIF(Year5Expected,$BE$5))</f>
        <v/>
      </c>
      <c r="AD29" s="38" t="str">
        <f>IF(COUNTIF(Year6Expected,$BE$5)=0,"",COUNTIF(Year6Expected,$BE$5))</f>
        <v/>
      </c>
      <c r="AE29" s="38" t="str">
        <f>IF(COUNTIF(Year7Expected,$BE$5)=0,"",COUNTIF(Year7Expected,$BE$5))</f>
        <v/>
      </c>
      <c r="AF29" s="38" t="str">
        <f>IF(COUNTIF(Year8Expected,$BE$5)=0,"",COUNTIF(Year8Expected,$BE$5))</f>
        <v/>
      </c>
      <c r="AG29" s="38" t="str">
        <f>IF(COUNTIF(Year9Expected,$BE$5)=0,"",COUNTIF(Year9Expected,$BE$5))</f>
        <v/>
      </c>
      <c r="AH29" s="38" t="str">
        <f>IF(COUNTIF(Year10Expected,$BE$5)=0,"",COUNTIF(Year10Expected,$BE$5))</f>
        <v/>
      </c>
      <c r="AK29" s="1"/>
      <c r="AL29" s="1"/>
      <c r="AM29" s="1"/>
      <c r="AN29" s="1"/>
      <c r="AO29" s="1"/>
      <c r="AP29" s="1"/>
      <c r="AQ29" s="1"/>
      <c r="AR29" s="1"/>
      <c r="AS29" s="1"/>
      <c r="AT29" s="1"/>
      <c r="AU29" s="1"/>
      <c r="AV29" s="1"/>
      <c r="AW29" s="1"/>
      <c r="AX29" s="1"/>
      <c r="AY29" s="1"/>
      <c r="AZ29" s="1"/>
      <c r="BA29" s="1"/>
      <c r="BB29" s="1"/>
      <c r="BC29" s="1"/>
      <c r="BD29" s="1"/>
      <c r="BE29" s="1"/>
      <c r="BF29" s="1"/>
      <c r="BG29" s="1"/>
      <c r="BH29" s="1"/>
      <c r="BI29" s="29" t="s">
        <v>171</v>
      </c>
      <c r="BJ29" s="162">
        <f t="shared" ref="BJ29:BT29" si="8">COUNTIF(BJ3:BJ27,0.5)</f>
        <v>0</v>
      </c>
      <c r="BK29" s="162">
        <f t="shared" si="8"/>
        <v>0</v>
      </c>
      <c r="BL29" s="162">
        <f t="shared" si="8"/>
        <v>0</v>
      </c>
      <c r="BM29" s="162">
        <f t="shared" si="8"/>
        <v>0</v>
      </c>
      <c r="BN29" s="162">
        <f t="shared" si="8"/>
        <v>0</v>
      </c>
      <c r="BO29" s="162">
        <f t="shared" si="8"/>
        <v>0</v>
      </c>
      <c r="BP29" s="162">
        <f t="shared" si="8"/>
        <v>0</v>
      </c>
      <c r="BQ29" s="162">
        <f t="shared" si="8"/>
        <v>0</v>
      </c>
      <c r="BR29" s="162">
        <f t="shared" si="8"/>
        <v>0</v>
      </c>
      <c r="BS29" s="162">
        <f t="shared" si="8"/>
        <v>0</v>
      </c>
      <c r="BT29" s="162">
        <f t="shared" si="8"/>
        <v>0</v>
      </c>
      <c r="BU29" s="29" t="s">
        <v>171</v>
      </c>
      <c r="BV29" s="163">
        <f t="shared" ref="BV29:CE29" si="9">COUNTIF(BV3:BV27,0.5)</f>
        <v>0</v>
      </c>
      <c r="BW29" s="163">
        <f t="shared" si="9"/>
        <v>0</v>
      </c>
      <c r="BX29" s="163">
        <f t="shared" si="9"/>
        <v>0</v>
      </c>
      <c r="BY29" s="163">
        <f t="shared" si="9"/>
        <v>0</v>
      </c>
      <c r="BZ29" s="163">
        <f t="shared" si="9"/>
        <v>0</v>
      </c>
      <c r="CA29" s="163">
        <f t="shared" si="9"/>
        <v>0</v>
      </c>
      <c r="CB29" s="163">
        <f t="shared" si="9"/>
        <v>0</v>
      </c>
      <c r="CC29" s="163">
        <f t="shared" si="9"/>
        <v>0</v>
      </c>
      <c r="CD29" s="163">
        <f t="shared" si="9"/>
        <v>0</v>
      </c>
      <c r="CE29" s="163">
        <f t="shared" si="9"/>
        <v>0</v>
      </c>
      <c r="CG29" s="1"/>
      <c r="CI29" s="1"/>
      <c r="CK29" s="1"/>
      <c r="CM29" s="1"/>
    </row>
    <row r="30" spans="2:92" ht="13.5" customHeight="1" thickBot="1">
      <c r="B30" s="348" t="s">
        <v>172</v>
      </c>
      <c r="C30" s="349"/>
      <c r="D30" s="349"/>
      <c r="E30" s="349"/>
      <c r="F30" s="349"/>
      <c r="G30" s="350"/>
      <c r="H30" s="38">
        <f>COUNTIF(Year0Range,"*60")</f>
        <v>0</v>
      </c>
      <c r="I30" s="39" t="str">
        <f>IF(COUNTIF(Year1Range,"*60")=0,"",COUNTIF(Year1Range,"*60"))</f>
        <v/>
      </c>
      <c r="J30" s="39" t="str">
        <f>IF(COUNTIF(Year2Range,"*60")=0,"",COUNTIF(Year2Range,"*60"))</f>
        <v/>
      </c>
      <c r="K30" s="39" t="str">
        <f>IF(COUNTIF(Year3Range,"*60")=0,"",COUNTIF(Year3Range,"*60"))</f>
        <v/>
      </c>
      <c r="L30" s="39" t="str">
        <f>IF(COUNTIF(Year4Range,"*60")=0,"",COUNTIF(Year4Range,"*60"))</f>
        <v/>
      </c>
      <c r="M30" s="39" t="str">
        <f>IF(COUNTIF(Year5Range,"*60")=0,"",COUNTIF(Year5Range,"*60"))</f>
        <v/>
      </c>
      <c r="N30" s="39" t="str">
        <f>IF(COUNTIF(Year6Range,"*60")=0,"",COUNTIF(Year6Range,"*60"))</f>
        <v/>
      </c>
      <c r="O30" s="39" t="str">
        <f>IF(COUNTIF(Year7Range,"*60")=0,"",COUNTIF(Year7Range,"*60"))</f>
        <v/>
      </c>
      <c r="P30" s="39" t="str">
        <f>IF(COUNTIF(Year8Range,"*60")=0,"",COUNTIF(Year8Range,"*60"))</f>
        <v/>
      </c>
      <c r="Q30" s="39" t="str">
        <f>IF(COUNTIF(Year9Range,"*60")=0,"",COUNTIF(Year9Range,"*60"))</f>
        <v/>
      </c>
      <c r="R30" s="39" t="str">
        <f>IF(COUNTIF(Year10Range,"*60")=0,"",COUNTIF(Year10Range,"*60"))</f>
        <v/>
      </c>
      <c r="Y30" s="38">
        <f>COUNTIF(Year1Expected,"*60")</f>
        <v>0</v>
      </c>
      <c r="Z30" s="38" t="str">
        <f>IF(COUNTIF(Year2Expected,"*60")=0,"",COUNTIF(Year2Expected,"*60"))</f>
        <v/>
      </c>
      <c r="AA30" s="38" t="str">
        <f>IF(COUNTIF(Year3Expected,"*60")=0,"",COUNTIF(Year3Expected,"*60"))</f>
        <v/>
      </c>
      <c r="AB30" s="38" t="str">
        <f>IF(COUNTIF(Year4Expected,"*60")=0,"",COUNTIF(Year4Expected,"*60"))</f>
        <v/>
      </c>
      <c r="AC30" s="38" t="str">
        <f>IF(COUNTIF(Year5Expected,"*60")=0,"",COUNTIF(Year5Expected,"*60"))</f>
        <v/>
      </c>
      <c r="AD30" s="38" t="str">
        <f>IF(COUNTIF(Year6Expected,"*60")=0,"",COUNTIF(Year6Expected,"*60"))</f>
        <v/>
      </c>
      <c r="AE30" s="38" t="str">
        <f>IF(COUNTIF(Year7Expected,"*60")=0,"",COUNTIF(Year7Expected,"*60"))</f>
        <v/>
      </c>
      <c r="AF30" s="38" t="str">
        <f>IF(COUNTIF(Year8Expected,"*60")=0,"",COUNTIF(Year8Expected,"*60"))</f>
        <v/>
      </c>
      <c r="AG30" s="38" t="str">
        <f>IF(COUNTIF(Year9Expected,"*60")=0,"",COUNTIF(Year9Expected,"*60"))</f>
        <v/>
      </c>
      <c r="AH30" s="38" t="str">
        <f>IF(COUNTIF(Year10Expected,"*60")=0,"",COUNTIF(Year10Expected,"*60"))</f>
        <v/>
      </c>
      <c r="BI30" s="29" t="s">
        <v>173</v>
      </c>
      <c r="BJ30" s="162">
        <f t="shared" ref="BJ30:BT30" si="10">COUNTIF(BJ3:BJ27,0)</f>
        <v>0</v>
      </c>
      <c r="BK30" s="162">
        <f t="shared" si="10"/>
        <v>0</v>
      </c>
      <c r="BL30" s="162">
        <f t="shared" si="10"/>
        <v>0</v>
      </c>
      <c r="BM30" s="162">
        <f t="shared" si="10"/>
        <v>0</v>
      </c>
      <c r="BN30" s="162">
        <f t="shared" si="10"/>
        <v>0</v>
      </c>
      <c r="BO30" s="162">
        <f t="shared" si="10"/>
        <v>0</v>
      </c>
      <c r="BP30" s="162">
        <f t="shared" si="10"/>
        <v>0</v>
      </c>
      <c r="BQ30" s="162">
        <f t="shared" si="10"/>
        <v>0</v>
      </c>
      <c r="BR30" s="162">
        <f t="shared" si="10"/>
        <v>0</v>
      </c>
      <c r="BS30" s="162">
        <f t="shared" si="10"/>
        <v>0</v>
      </c>
      <c r="BT30" s="162">
        <f t="shared" si="10"/>
        <v>0</v>
      </c>
      <c r="BU30" s="29" t="s">
        <v>173</v>
      </c>
      <c r="BV30" s="163">
        <f t="shared" ref="BV30:CE30" si="11">COUNTIF(BV3:BV27,0)</f>
        <v>0</v>
      </c>
      <c r="BW30" s="163">
        <f t="shared" si="11"/>
        <v>0</v>
      </c>
      <c r="BX30" s="163">
        <f t="shared" si="11"/>
        <v>0</v>
      </c>
      <c r="BY30" s="163">
        <f t="shared" si="11"/>
        <v>0</v>
      </c>
      <c r="BZ30" s="163">
        <f t="shared" si="11"/>
        <v>0</v>
      </c>
      <c r="CA30" s="163">
        <f t="shared" si="11"/>
        <v>0</v>
      </c>
      <c r="CB30" s="163">
        <f t="shared" si="11"/>
        <v>0</v>
      </c>
      <c r="CC30" s="163">
        <f t="shared" si="11"/>
        <v>0</v>
      </c>
      <c r="CD30" s="163">
        <f t="shared" si="11"/>
        <v>0</v>
      </c>
      <c r="CE30" s="163">
        <f t="shared" si="11"/>
        <v>0</v>
      </c>
    </row>
    <row r="31" spans="2:92" ht="13.5" customHeight="1" thickBot="1">
      <c r="B31" s="287" t="s">
        <v>174</v>
      </c>
      <c r="C31" s="288"/>
      <c r="D31" s="288"/>
      <c r="E31" s="288"/>
      <c r="F31" s="289"/>
      <c r="G31" s="197"/>
      <c r="H31" s="40" t="str">
        <f t="shared" ref="H31:R31" si="12">IF(ISERROR(AVERAGE(BJ21:BJ27,BJ9:BJ20, BJ3:BJ8)),"",AVERAGE(BJ21:BJ27,BJ9:BJ20, BJ3:BJ8))</f>
        <v/>
      </c>
      <c r="I31" s="40" t="str">
        <f t="shared" si="12"/>
        <v/>
      </c>
      <c r="J31" s="40" t="str">
        <f t="shared" si="12"/>
        <v/>
      </c>
      <c r="K31" s="40" t="str">
        <f t="shared" si="12"/>
        <v/>
      </c>
      <c r="L31" s="40" t="str">
        <f t="shared" si="12"/>
        <v/>
      </c>
      <c r="M31" s="40" t="str">
        <f t="shared" si="12"/>
        <v/>
      </c>
      <c r="N31" s="40" t="str">
        <f t="shared" si="12"/>
        <v/>
      </c>
      <c r="O31" s="40" t="str">
        <f t="shared" si="12"/>
        <v/>
      </c>
      <c r="P31" s="40" t="str">
        <f t="shared" si="12"/>
        <v/>
      </c>
      <c r="Q31" s="40" t="str">
        <f t="shared" si="12"/>
        <v/>
      </c>
      <c r="R31" s="40" t="str">
        <f t="shared" si="12"/>
        <v/>
      </c>
      <c r="Y31" s="40" t="str">
        <f t="shared" ref="Y31:AH31" si="13">IF(ISERROR(AVERAGE(BV21:BV27,BV9:BV20, BV3:BV8)),"",AVERAGE(BV21:BV27,BV9:BV20, BV3:BV8))</f>
        <v/>
      </c>
      <c r="Z31" s="40" t="str">
        <f t="shared" si="13"/>
        <v/>
      </c>
      <c r="AA31" s="40" t="str">
        <f t="shared" si="13"/>
        <v/>
      </c>
      <c r="AB31" s="40" t="str">
        <f t="shared" si="13"/>
        <v/>
      </c>
      <c r="AC31" s="40" t="str">
        <f t="shared" si="13"/>
        <v/>
      </c>
      <c r="AD31" s="40" t="str">
        <f t="shared" si="13"/>
        <v/>
      </c>
      <c r="AE31" s="40" t="str">
        <f t="shared" si="13"/>
        <v/>
      </c>
      <c r="AF31" s="40" t="str">
        <f t="shared" si="13"/>
        <v/>
      </c>
      <c r="AG31" s="40" t="str">
        <f t="shared" si="13"/>
        <v/>
      </c>
      <c r="AH31" s="40" t="str">
        <f t="shared" si="13"/>
        <v/>
      </c>
      <c r="AI31" s="1"/>
      <c r="AJ31" s="1"/>
      <c r="BB31" s="41"/>
      <c r="BC31" s="41"/>
      <c r="BD31" s="41"/>
      <c r="BE31" s="41"/>
      <c r="BG31" s="8"/>
      <c r="BH31" s="8"/>
      <c r="BI31" s="29" t="s">
        <v>174</v>
      </c>
      <c r="BJ31" s="42" t="str">
        <f t="shared" ref="BJ31:BT31" si="14">IF(ISERROR(AVERAGE(BJ21:BJ27,BJ9:BJ20,BJ3:BJ8)),"",(AVERAGE(BJ21:BJ27,BJ9:BJ20,BJ3:BJ8)))</f>
        <v/>
      </c>
      <c r="BK31" s="42" t="str">
        <f t="shared" si="14"/>
        <v/>
      </c>
      <c r="BL31" s="42" t="str">
        <f t="shared" si="14"/>
        <v/>
      </c>
      <c r="BM31" s="42" t="str">
        <f t="shared" si="14"/>
        <v/>
      </c>
      <c r="BN31" s="42" t="str">
        <f t="shared" si="14"/>
        <v/>
      </c>
      <c r="BO31" s="42" t="str">
        <f t="shared" si="14"/>
        <v/>
      </c>
      <c r="BP31" s="42" t="str">
        <f t="shared" si="14"/>
        <v/>
      </c>
      <c r="BQ31" s="42" t="str">
        <f t="shared" si="14"/>
        <v/>
      </c>
      <c r="BR31" s="42" t="str">
        <f t="shared" si="14"/>
        <v/>
      </c>
      <c r="BS31" s="42" t="str">
        <f t="shared" si="14"/>
        <v/>
      </c>
      <c r="BT31" s="42" t="str">
        <f t="shared" si="14"/>
        <v/>
      </c>
      <c r="BU31" s="29" t="s">
        <v>174</v>
      </c>
      <c r="BV31" s="42" t="str">
        <f t="shared" ref="BV31:CE31" si="15">IF(ISERROR(AVERAGE(BV21:BV27,BV9:BV20,BV3:BV8)),"",(AVERAGE(BV21:BV27,BV9:BV20,BV3:BV8)))</f>
        <v/>
      </c>
      <c r="BW31" s="42" t="str">
        <f t="shared" si="15"/>
        <v/>
      </c>
      <c r="BX31" s="42" t="str">
        <f t="shared" si="15"/>
        <v/>
      </c>
      <c r="BY31" s="42" t="str">
        <f t="shared" si="15"/>
        <v/>
      </c>
      <c r="BZ31" s="42" t="str">
        <f t="shared" si="15"/>
        <v/>
      </c>
      <c r="CA31" s="42" t="str">
        <f t="shared" si="15"/>
        <v/>
      </c>
      <c r="CB31" s="42" t="str">
        <f t="shared" si="15"/>
        <v/>
      </c>
      <c r="CC31" s="42" t="str">
        <f t="shared" si="15"/>
        <v/>
      </c>
      <c r="CD31" s="42" t="str">
        <f t="shared" si="15"/>
        <v/>
      </c>
      <c r="CE31" s="42" t="str">
        <f t="shared" si="15"/>
        <v/>
      </c>
      <c r="CF31" s="1"/>
      <c r="CH31" s="1"/>
      <c r="CJ31" s="1"/>
      <c r="CL31" s="1"/>
      <c r="CN31" s="1"/>
    </row>
    <row r="32" spans="2:92" ht="13.5" customHeight="1" thickBot="1">
      <c r="B32" s="43"/>
      <c r="C32" s="43"/>
      <c r="D32" s="44"/>
      <c r="E32" s="44"/>
      <c r="F32" s="44"/>
      <c r="G32" s="44"/>
      <c r="H32" s="44"/>
      <c r="I32" s="44"/>
      <c r="J32" s="44"/>
      <c r="K32" s="44"/>
      <c r="L32" s="44"/>
      <c r="M32" s="44"/>
      <c r="N32" s="44"/>
      <c r="O32" s="44"/>
      <c r="P32" s="44"/>
      <c r="AA32" s="44"/>
      <c r="AD32" s="44"/>
      <c r="AE32" s="44"/>
      <c r="AF32" s="44"/>
      <c r="AG32" s="44"/>
      <c r="AH32" s="44"/>
      <c r="AI32" s="44"/>
      <c r="AJ32" s="44"/>
      <c r="AX32" s="45" t="s">
        <v>110</v>
      </c>
      <c r="AY32" s="46" t="s">
        <v>108</v>
      </c>
      <c r="AZ32" s="47" t="s">
        <v>116</v>
      </c>
      <c r="BA32" s="1" t="s">
        <v>175</v>
      </c>
      <c r="BI32" s="29" t="s">
        <v>176</v>
      </c>
      <c r="BJ32" s="48" t="str">
        <f t="shared" ref="BJ32:BT32" si="16">IF(ISERROR(AVERAGE(BJ3:BJ8)),"",(AVERAGE(BJ3:BJ8)))</f>
        <v/>
      </c>
      <c r="BK32" s="48" t="str">
        <f t="shared" si="16"/>
        <v/>
      </c>
      <c r="BL32" s="48" t="str">
        <f t="shared" si="16"/>
        <v/>
      </c>
      <c r="BM32" s="48" t="str">
        <f t="shared" si="16"/>
        <v/>
      </c>
      <c r="BN32" s="48" t="str">
        <f t="shared" si="16"/>
        <v/>
      </c>
      <c r="BO32" s="48" t="str">
        <f t="shared" si="16"/>
        <v/>
      </c>
      <c r="BP32" s="48" t="str">
        <f t="shared" si="16"/>
        <v/>
      </c>
      <c r="BQ32" s="48" t="str">
        <f t="shared" si="16"/>
        <v/>
      </c>
      <c r="BR32" s="48" t="str">
        <f t="shared" si="16"/>
        <v/>
      </c>
      <c r="BS32" s="48" t="str">
        <f t="shared" si="16"/>
        <v/>
      </c>
      <c r="BT32" s="48" t="str">
        <f t="shared" si="16"/>
        <v/>
      </c>
      <c r="BU32" s="29" t="s">
        <v>176</v>
      </c>
      <c r="BV32" s="48" t="str">
        <f t="shared" ref="BV32:CE32" si="17">IF(ISERROR(AVERAGE(BV3:BV8)),"",(AVERAGE(BV3:BV8)))</f>
        <v/>
      </c>
      <c r="BW32" s="48" t="str">
        <f t="shared" si="17"/>
        <v/>
      </c>
      <c r="BX32" s="48" t="str">
        <f t="shared" si="17"/>
        <v/>
      </c>
      <c r="BY32" s="48" t="str">
        <f t="shared" si="17"/>
        <v/>
      </c>
      <c r="BZ32" s="48" t="str">
        <f t="shared" si="17"/>
        <v/>
      </c>
      <c r="CA32" s="48" t="str">
        <f t="shared" si="17"/>
        <v/>
      </c>
      <c r="CB32" s="48" t="str">
        <f t="shared" si="17"/>
        <v/>
      </c>
      <c r="CC32" s="48" t="str">
        <f t="shared" si="17"/>
        <v/>
      </c>
      <c r="CD32" s="48" t="str">
        <f t="shared" si="17"/>
        <v/>
      </c>
      <c r="CE32" s="48" t="str">
        <f t="shared" si="17"/>
        <v/>
      </c>
      <c r="CF32" s="44"/>
      <c r="CH32" s="44"/>
      <c r="CJ32" s="44"/>
      <c r="CL32" s="44"/>
      <c r="CN32" s="44"/>
    </row>
    <row r="33" spans="1:92" ht="15" thickBot="1">
      <c r="B33" s="290" t="s">
        <v>177</v>
      </c>
      <c r="C33" s="290"/>
      <c r="M33" s="44"/>
      <c r="N33" s="44"/>
      <c r="O33" s="44"/>
      <c r="P33" s="44"/>
      <c r="AA33" s="44"/>
      <c r="AD33" s="44"/>
      <c r="AE33" s="44"/>
      <c r="AF33" s="44"/>
      <c r="AG33" s="44"/>
      <c r="AH33" s="44"/>
      <c r="AI33" s="44"/>
      <c r="AJ33" s="44"/>
      <c r="AW33" s="49" t="s">
        <v>178</v>
      </c>
      <c r="AX33" s="50">
        <f>COUNTIF(AY3:AY8,BF4)</f>
        <v>0</v>
      </c>
      <c r="AY33" s="50">
        <f>VALUE(COUNTIF(AY3:AY8,BF5))</f>
        <v>0</v>
      </c>
      <c r="AZ33" s="50">
        <f>VALUE(COUNTIF(AY3:AY8,0))</f>
        <v>0</v>
      </c>
      <c r="BA33" s="50" t="e">
        <f>AVERAGEIF(AY3:AY8,"&gt;=0")</f>
        <v>#DIV/0!</v>
      </c>
      <c r="BI33" s="29" t="s">
        <v>179</v>
      </c>
      <c r="BJ33" s="51" t="str">
        <f t="shared" ref="BJ33:BT33" si="18">IF(ISERROR(AVERAGE(BJ9:BJ20)),"",(AVERAGE(BJ9:BJ20)))</f>
        <v/>
      </c>
      <c r="BK33" s="51" t="str">
        <f t="shared" si="18"/>
        <v/>
      </c>
      <c r="BL33" s="51" t="str">
        <f t="shared" si="18"/>
        <v/>
      </c>
      <c r="BM33" s="51" t="str">
        <f t="shared" si="18"/>
        <v/>
      </c>
      <c r="BN33" s="51" t="str">
        <f t="shared" si="18"/>
        <v/>
      </c>
      <c r="BO33" s="51" t="str">
        <f t="shared" si="18"/>
        <v/>
      </c>
      <c r="BP33" s="51" t="str">
        <f t="shared" si="18"/>
        <v/>
      </c>
      <c r="BQ33" s="51" t="str">
        <f t="shared" si="18"/>
        <v/>
      </c>
      <c r="BR33" s="51" t="str">
        <f t="shared" si="18"/>
        <v/>
      </c>
      <c r="BS33" s="51" t="str">
        <f t="shared" si="18"/>
        <v/>
      </c>
      <c r="BT33" s="51" t="str">
        <f t="shared" si="18"/>
        <v/>
      </c>
      <c r="BU33" s="29" t="s">
        <v>179</v>
      </c>
      <c r="BV33" s="51" t="str">
        <f t="shared" ref="BV33:CE33" si="19">IF(ISERROR(AVERAGE(BV9:BV20)),"",(AVERAGE(BV9:BV20)))</f>
        <v/>
      </c>
      <c r="BW33" s="51" t="str">
        <f t="shared" si="19"/>
        <v/>
      </c>
      <c r="BX33" s="51" t="str">
        <f t="shared" si="19"/>
        <v/>
      </c>
      <c r="BY33" s="51" t="str">
        <f t="shared" si="19"/>
        <v/>
      </c>
      <c r="BZ33" s="51" t="str">
        <f t="shared" si="19"/>
        <v/>
      </c>
      <c r="CA33" s="51" t="str">
        <f t="shared" si="19"/>
        <v/>
      </c>
      <c r="CB33" s="51" t="str">
        <f t="shared" si="19"/>
        <v/>
      </c>
      <c r="CC33" s="51" t="str">
        <f t="shared" si="19"/>
        <v/>
      </c>
      <c r="CD33" s="51" t="str">
        <f t="shared" si="19"/>
        <v/>
      </c>
      <c r="CE33" s="51" t="str">
        <f t="shared" si="19"/>
        <v/>
      </c>
      <c r="CF33" s="44"/>
      <c r="CH33" s="44"/>
      <c r="CJ33" s="44"/>
      <c r="CL33" s="44"/>
      <c r="CN33" s="44"/>
    </row>
    <row r="34" spans="1:92" ht="13.5" customHeight="1" thickBot="1">
      <c r="B34" s="290"/>
      <c r="C34" s="290"/>
      <c r="D34" s="52"/>
      <c r="E34" s="52"/>
      <c r="F34" s="8"/>
      <c r="G34" s="8"/>
      <c r="AW34" s="49" t="s">
        <v>180</v>
      </c>
      <c r="AX34" s="50">
        <f>COUNTIF(AY9:AY20,BF4)</f>
        <v>0</v>
      </c>
      <c r="AY34" s="50">
        <f>VALUE(COUNTIF(AY9:AY20,BF5))</f>
        <v>0</v>
      </c>
      <c r="AZ34" s="50">
        <f>VALUE(COUNTIF(AY9:AY20,0))</f>
        <v>0</v>
      </c>
      <c r="BA34" s="50" t="e">
        <f>AVERAGEIF(AY9:AY20,"&gt;=0")</f>
        <v>#DIV/0!</v>
      </c>
      <c r="BI34" s="29" t="s">
        <v>181</v>
      </c>
      <c r="BJ34" s="53" t="str">
        <f>IF(ISERROR(AVERAGE(BJ21:BJ27)),"",(AVERAGE(BJ21:BJ27)))</f>
        <v/>
      </c>
      <c r="BK34" s="53" t="str">
        <f t="shared" ref="BK34:BT34" si="20">IF(ISERROR(AVERAGE(BK21:BK27)),"",(AVERAGE(BK21:BK27)))</f>
        <v/>
      </c>
      <c r="BL34" s="53" t="str">
        <f t="shared" si="20"/>
        <v/>
      </c>
      <c r="BM34" s="53" t="str">
        <f t="shared" si="20"/>
        <v/>
      </c>
      <c r="BN34" s="53" t="str">
        <f t="shared" si="20"/>
        <v/>
      </c>
      <c r="BO34" s="53" t="str">
        <f t="shared" si="20"/>
        <v/>
      </c>
      <c r="BP34" s="53" t="str">
        <f t="shared" si="20"/>
        <v/>
      </c>
      <c r="BQ34" s="53" t="str">
        <f t="shared" si="20"/>
        <v/>
      </c>
      <c r="BR34" s="53" t="str">
        <f t="shared" si="20"/>
        <v/>
      </c>
      <c r="BS34" s="53" t="str">
        <f t="shared" si="20"/>
        <v/>
      </c>
      <c r="BT34" s="53" t="str">
        <f t="shared" si="20"/>
        <v/>
      </c>
      <c r="BU34" s="29" t="s">
        <v>181</v>
      </c>
      <c r="BV34" s="53" t="str">
        <f t="shared" ref="BV34:CE34" si="21">IF(ISERROR(AVERAGE(BV21:BV27)),"",(AVERAGE(BV21:BV27)))</f>
        <v/>
      </c>
      <c r="BW34" s="53" t="str">
        <f t="shared" si="21"/>
        <v/>
      </c>
      <c r="BX34" s="53" t="str">
        <f t="shared" si="21"/>
        <v/>
      </c>
      <c r="BY34" s="53" t="str">
        <f t="shared" si="21"/>
        <v/>
      </c>
      <c r="BZ34" s="53" t="str">
        <f t="shared" si="21"/>
        <v/>
      </c>
      <c r="CA34" s="53" t="str">
        <f t="shared" si="21"/>
        <v/>
      </c>
      <c r="CB34" s="53" t="str">
        <f t="shared" si="21"/>
        <v/>
      </c>
      <c r="CC34" s="53" t="str">
        <f t="shared" si="21"/>
        <v/>
      </c>
      <c r="CD34" s="53" t="str">
        <f t="shared" si="21"/>
        <v/>
      </c>
      <c r="CE34" s="53" t="str">
        <f t="shared" si="21"/>
        <v/>
      </c>
    </row>
    <row r="35" spans="1:92" ht="22.9" customHeight="1">
      <c r="B35" s="291" t="s">
        <v>182</v>
      </c>
      <c r="C35" s="292"/>
      <c r="D35" s="292"/>
      <c r="E35" s="292"/>
      <c r="F35" s="292"/>
      <c r="G35" s="292"/>
      <c r="H35" s="292"/>
      <c r="I35" s="292"/>
      <c r="J35" s="292"/>
      <c r="K35" s="293"/>
      <c r="AW35" s="49" t="s">
        <v>183</v>
      </c>
      <c r="AX35" s="50">
        <f>COUNTIF(AY21:AY27,BF4)</f>
        <v>0</v>
      </c>
      <c r="AY35" s="50">
        <f>COUNTIF(AY21:AY27,BF5)</f>
        <v>0</v>
      </c>
      <c r="AZ35" s="50">
        <f>VALUE(COUNTIF(AY21:AY27,0))</f>
        <v>0</v>
      </c>
      <c r="BA35" s="50" t="e">
        <f>AVERAGEIF(AY21:AY27,"&gt;=0")</f>
        <v>#DIV/0!</v>
      </c>
      <c r="BG35" s="8"/>
      <c r="BH35" s="8"/>
      <c r="BI35" s="8"/>
      <c r="BJ35" s="8"/>
      <c r="BK35" s="8"/>
      <c r="BO35" s="1"/>
      <c r="BP35" s="1"/>
      <c r="BQ35" s="1"/>
      <c r="BR35" s="1"/>
      <c r="BS35" s="1"/>
      <c r="BT35" s="1"/>
      <c r="CB35" s="1"/>
    </row>
    <row r="36" spans="1:92" ht="21" customHeight="1">
      <c r="A36" s="8"/>
      <c r="B36" s="294" t="s">
        <v>9</v>
      </c>
      <c r="C36" s="295"/>
      <c r="D36" s="296"/>
      <c r="E36" s="297" t="s">
        <v>10</v>
      </c>
      <c r="F36" s="298"/>
      <c r="G36" s="298"/>
      <c r="H36" s="299"/>
      <c r="I36" s="297" t="s">
        <v>11</v>
      </c>
      <c r="J36" s="298"/>
      <c r="K36" s="299"/>
      <c r="AW36" s="1" t="s">
        <v>184</v>
      </c>
      <c r="AX36" s="50">
        <f>VALUE(SUM(AX33:AX35))</f>
        <v>0</v>
      </c>
      <c r="AY36" s="50">
        <f>VALUE(SUM(AY33:AY35))</f>
        <v>0</v>
      </c>
      <c r="AZ36" s="50">
        <f>VALUE(SUM(AZ33:AZ35))</f>
        <v>0</v>
      </c>
      <c r="BA36" s="50" t="e">
        <f>AVERAGEIF(AY3:AY27,"&gt;=0")</f>
        <v>#DIV/0!</v>
      </c>
    </row>
    <row r="37" spans="1:92" ht="22.15" customHeight="1">
      <c r="A37" s="8"/>
      <c r="B37" s="300"/>
      <c r="C37" s="301"/>
      <c r="D37" s="302"/>
      <c r="E37" s="396"/>
      <c r="F37" s="397"/>
      <c r="G37" s="397"/>
      <c r="H37" s="398"/>
      <c r="I37" s="303"/>
      <c r="J37" s="397"/>
      <c r="K37" s="398"/>
      <c r="AW37" s="49" t="s">
        <v>185</v>
      </c>
      <c r="BA37" s="50" t="str">
        <f>IF(ISERROR(AVERAGE(AY21:AY27,AY9:AY20,AY3:AY8)),"",(AVERAGE(AY21:AY27,AY9:AY20,AY3:AY8)))</f>
        <v/>
      </c>
      <c r="BK37" s="8"/>
      <c r="CB37" s="1"/>
    </row>
    <row r="38" spans="1:92" ht="13.9">
      <c r="A38" s="8"/>
      <c r="B38" s="8"/>
      <c r="C38" s="8"/>
      <c r="D38" s="8"/>
      <c r="E38" s="8"/>
      <c r="F38" s="8"/>
      <c r="G38" s="8"/>
      <c r="AK38" s="49"/>
      <c r="AX38" s="45" t="s">
        <v>110</v>
      </c>
      <c r="AY38" s="46" t="s">
        <v>108</v>
      </c>
      <c r="AZ38" s="47" t="s">
        <v>116</v>
      </c>
      <c r="BA38" s="1" t="s">
        <v>175</v>
      </c>
      <c r="BK38" s="8"/>
      <c r="CB38" s="1"/>
    </row>
    <row r="39" spans="1:92" ht="19.149999999999999" customHeight="1">
      <c r="B39" s="141" t="s">
        <v>186</v>
      </c>
      <c r="C39" s="54"/>
      <c r="D39" s="55"/>
      <c r="E39" s="55"/>
      <c r="F39" s="55"/>
      <c r="G39" s="55"/>
      <c r="H39" s="55"/>
      <c r="AW39" s="49" t="s">
        <v>187</v>
      </c>
      <c r="AX39" s="50">
        <f>COUNTIF(BA3:BA8,BF4)</f>
        <v>0</v>
      </c>
      <c r="AY39" s="50">
        <f>COUNTIF(BA3:BA8,BF5)</f>
        <v>0</v>
      </c>
      <c r="AZ39" s="50">
        <f>COUNTIF(BA3:BA8,0)</f>
        <v>0</v>
      </c>
      <c r="BA39" s="50" t="e">
        <f>AVERAGEIF(AY9:AY11,"&gt;=0")</f>
        <v>#DIV/0!</v>
      </c>
      <c r="BK39" s="8"/>
      <c r="CB39" s="1"/>
    </row>
    <row r="40" spans="1:92" ht="16.899999999999999" thickBot="1">
      <c r="B40" s="96" t="s">
        <v>188</v>
      </c>
      <c r="C40" s="96"/>
      <c r="D40" s="56" t="str">
        <f>_xlfn.IFNA(AX28,"")</f>
        <v/>
      </c>
      <c r="E40" s="56"/>
      <c r="F40" s="55"/>
      <c r="G40" s="57"/>
      <c r="H40" s="57"/>
      <c r="AW40" s="49" t="s">
        <v>189</v>
      </c>
      <c r="AX40" s="50">
        <f>COUNTIF(BA9:BA20,BF4)</f>
        <v>0</v>
      </c>
      <c r="AY40" s="50">
        <f>COUNTIF(BA9:BA20,BF5)</f>
        <v>0</v>
      </c>
      <c r="AZ40" s="50">
        <f>COUNTIF(BA9:BA20,0)</f>
        <v>0</v>
      </c>
      <c r="BA40" s="50" t="e">
        <f>AVERAGEIF(BA9:BA20,"&gt;=0")</f>
        <v>#DIV/0!</v>
      </c>
      <c r="BK40" s="8"/>
      <c r="CB40" s="1"/>
    </row>
    <row r="41" spans="1:92" ht="16.149999999999999">
      <c r="B41" s="58"/>
      <c r="C41" s="59"/>
      <c r="D41" s="136" t="s">
        <v>190</v>
      </c>
      <c r="E41" s="137"/>
      <c r="F41" s="138" t="s">
        <v>191</v>
      </c>
      <c r="G41" s="139"/>
      <c r="H41" s="138" t="s">
        <v>192</v>
      </c>
      <c r="I41" s="139"/>
      <c r="J41" s="138" t="s">
        <v>193</v>
      </c>
      <c r="K41" s="140"/>
      <c r="AW41" s="49" t="s">
        <v>194</v>
      </c>
      <c r="AX41" s="50">
        <f>COUNTIF(BA21:BA27,BF4)</f>
        <v>0</v>
      </c>
      <c r="AY41" s="50">
        <f>COUNTIF(BA21:BA27,BF5)</f>
        <v>0</v>
      </c>
      <c r="AZ41" s="50">
        <f>COUNTIF(BA21:BA27,0)</f>
        <v>0</v>
      </c>
      <c r="BA41" s="50" t="e">
        <f>AVERAGEIF(BA21:BA27,"&gt;=0")</f>
        <v>#DIV/0!</v>
      </c>
      <c r="BK41" s="8"/>
      <c r="CB41" s="1"/>
    </row>
    <row r="42" spans="1:92" ht="16.149999999999999">
      <c r="B42" s="94" t="s">
        <v>195</v>
      </c>
      <c r="C42" s="95"/>
      <c r="D42" s="107"/>
      <c r="E42" s="108"/>
      <c r="F42" s="111" t="s">
        <v>196</v>
      </c>
      <c r="G42" s="113"/>
      <c r="H42" s="111" t="s">
        <v>196</v>
      </c>
      <c r="I42" s="113"/>
      <c r="J42" s="111" t="s">
        <v>196</v>
      </c>
      <c r="K42" s="112"/>
      <c r="AW42" s="1" t="s">
        <v>197</v>
      </c>
      <c r="AX42" s="50">
        <f>SUM(AX39:AX41)</f>
        <v>0</v>
      </c>
      <c r="AY42" s="50">
        <f>SUM(AY39:AY41)</f>
        <v>0</v>
      </c>
      <c r="AZ42" s="50">
        <f>SUM(AZ39:AZ41)</f>
        <v>0</v>
      </c>
      <c r="BA42" s="50"/>
      <c r="BK42" s="8"/>
      <c r="CB42" s="1"/>
    </row>
    <row r="43" spans="1:92" ht="16.149999999999999">
      <c r="B43" s="105" t="str">
        <f>BE4</f>
        <v>≥80</v>
      </c>
      <c r="C43" s="106"/>
      <c r="D43" s="109" t="e">
        <f>IF(AX36=0,NA(),AX36)</f>
        <v>#N/A</v>
      </c>
      <c r="E43" s="109"/>
      <c r="F43" s="109" t="e">
        <f>IF(AX33=0,NA(),AX33)</f>
        <v>#N/A</v>
      </c>
      <c r="G43" s="109"/>
      <c r="H43" s="109" t="e">
        <f>IF(AX34=0,NA(),AX34)</f>
        <v>#N/A</v>
      </c>
      <c r="I43" s="109"/>
      <c r="J43" s="109" t="e">
        <f>IF(AX35=0,NA(),AX35)</f>
        <v>#N/A</v>
      </c>
      <c r="K43" s="109"/>
      <c r="AW43" s="49" t="s">
        <v>198</v>
      </c>
      <c r="AX43" s="50"/>
      <c r="AY43" s="50"/>
      <c r="AZ43" s="50"/>
      <c r="BA43" s="50" t="str">
        <f>IF(ISERROR(AVERAGE(BA21:BA27,BA9:BA20,BA3:BA8)),"",(AVERAGE(BA21:BA27,BA9:BA20,BA3:BA8)))</f>
        <v/>
      </c>
      <c r="BK43" s="8"/>
      <c r="CB43" s="1"/>
    </row>
    <row r="44" spans="1:92" ht="16.149999999999999">
      <c r="B44" s="103" t="str">
        <f>BE5</f>
        <v>60-79</v>
      </c>
      <c r="C44" s="104"/>
      <c r="D44" s="109" t="e">
        <f>IF(AY36=0,NA(),AY36)</f>
        <v>#N/A</v>
      </c>
      <c r="E44" s="109"/>
      <c r="F44" s="109" t="e">
        <f>IF(AY33=0,NA(),AY33)</f>
        <v>#N/A</v>
      </c>
      <c r="G44" s="109"/>
      <c r="H44" s="109" t="e">
        <f>IF(AY34=0,NA(),AY34)</f>
        <v>#N/A</v>
      </c>
      <c r="I44" s="109"/>
      <c r="J44" s="109" t="e">
        <f>IF(AY35=0,NA(),AY35)</f>
        <v>#N/A</v>
      </c>
      <c r="K44" s="109"/>
      <c r="AQ44" s="8"/>
      <c r="BK44" s="8"/>
      <c r="CB44" s="1"/>
    </row>
    <row r="45" spans="1:92" ht="16.149999999999999">
      <c r="B45" s="101" t="str">
        <f>BE6</f>
        <v>&lt;60</v>
      </c>
      <c r="C45" s="102"/>
      <c r="D45" s="109" t="e">
        <f>IF(AZ36=0,NA(),AZ36)</f>
        <v>#N/A</v>
      </c>
      <c r="E45" s="109"/>
      <c r="F45" s="109" t="e">
        <f>IF(AZ33=0,NA(),AZ33)</f>
        <v>#N/A</v>
      </c>
      <c r="G45" s="109"/>
      <c r="H45" s="109" t="e">
        <f>IF(AZ34=0,NA(),AZ34)</f>
        <v>#N/A</v>
      </c>
      <c r="I45" s="109"/>
      <c r="J45" s="109" t="e">
        <f>IF(AZ35=0,NA(),AZ35)</f>
        <v>#N/A</v>
      </c>
      <c r="K45" s="109"/>
      <c r="AQ45" s="8"/>
      <c r="BK45" s="8"/>
      <c r="CB45" s="1"/>
    </row>
    <row r="46" spans="1:92" s="8" customFormat="1" ht="16.899999999999999" thickBot="1">
      <c r="B46" s="99" t="s">
        <v>199</v>
      </c>
      <c r="C46" s="100"/>
      <c r="D46" s="97" t="str">
        <f>IFERROR(BA36,"n/a")</f>
        <v>n/a</v>
      </c>
      <c r="E46" s="98"/>
      <c r="F46" s="97" t="str">
        <f>IFERROR(BA33,"n/a")</f>
        <v>n/a</v>
      </c>
      <c r="G46" s="98"/>
      <c r="H46" s="97" t="str">
        <f>IFERROR(BA34,"n/a")</f>
        <v>n/a</v>
      </c>
      <c r="I46" s="98"/>
      <c r="J46" s="97" t="str">
        <f>IFERROR(BA35,"n/a")</f>
        <v>n/a</v>
      </c>
      <c r="K46" s="110"/>
      <c r="Q46" s="1"/>
      <c r="R46" s="1"/>
      <c r="S46" s="1"/>
      <c r="T46" s="1"/>
      <c r="U46" s="1"/>
      <c r="V46" s="1"/>
      <c r="W46" s="1"/>
      <c r="X46" s="1"/>
      <c r="Y46" s="1"/>
      <c r="Z46" s="1"/>
      <c r="AB46" s="1"/>
      <c r="AC46" s="1"/>
      <c r="AK46" s="1"/>
      <c r="AL46" s="1"/>
      <c r="AM46" s="1"/>
      <c r="AN46" s="1"/>
      <c r="AO46" s="1"/>
      <c r="AP46" s="1"/>
      <c r="AR46" s="1"/>
      <c r="AS46" s="1"/>
      <c r="AT46" s="1"/>
      <c r="AU46" s="1"/>
      <c r="AV46" s="1"/>
      <c r="AW46" s="1"/>
      <c r="AX46" s="1"/>
      <c r="AY46" s="1"/>
      <c r="AZ46" s="1"/>
      <c r="BA46" s="1"/>
      <c r="BB46" s="1"/>
      <c r="BC46" s="1"/>
      <c r="BD46" s="1"/>
      <c r="BE46" s="1"/>
      <c r="BF46" s="1"/>
      <c r="BG46" s="1"/>
      <c r="BH46" s="1"/>
      <c r="BI46" s="1"/>
      <c r="BJ46" s="1"/>
      <c r="CB46" s="1"/>
      <c r="CG46" s="1"/>
      <c r="CI46" s="1"/>
      <c r="CK46" s="1"/>
      <c r="CM46" s="1"/>
    </row>
    <row r="47" spans="1:92" s="8" customFormat="1" ht="13.9">
      <c r="B47" s="44"/>
      <c r="C47" s="44"/>
      <c r="D47" s="1"/>
      <c r="E47" s="1"/>
      <c r="F47" s="1"/>
      <c r="G47" s="1"/>
      <c r="L47" s="44"/>
      <c r="Q47" s="1"/>
      <c r="R47" s="1"/>
      <c r="S47" s="1"/>
      <c r="T47" s="1"/>
      <c r="U47" s="1"/>
      <c r="V47" s="1"/>
      <c r="W47" s="1"/>
      <c r="X47" s="1"/>
      <c r="Y47" s="1"/>
      <c r="Z47" s="1"/>
      <c r="AB47" s="1"/>
      <c r="AC47" s="1"/>
      <c r="AK47" s="1"/>
      <c r="AL47" s="1"/>
      <c r="AM47" s="1"/>
      <c r="AN47" s="1"/>
      <c r="AO47" s="1"/>
      <c r="AP47" s="1"/>
      <c r="AR47" s="1"/>
      <c r="AS47" s="1"/>
      <c r="AT47" s="1"/>
      <c r="AU47" s="1"/>
      <c r="AV47" s="1"/>
      <c r="AW47" s="1"/>
      <c r="AX47" s="1"/>
      <c r="AY47" s="1"/>
      <c r="AZ47" s="1"/>
      <c r="BA47" s="1"/>
      <c r="BB47" s="1"/>
      <c r="BC47" s="1"/>
      <c r="BD47" s="1"/>
      <c r="BE47" s="1"/>
      <c r="BF47" s="1"/>
      <c r="BG47" s="1"/>
      <c r="BH47" s="1"/>
      <c r="BI47" s="1"/>
      <c r="BJ47" s="1"/>
      <c r="CB47" s="1"/>
      <c r="CG47" s="1"/>
      <c r="CI47" s="1"/>
      <c r="CK47" s="1"/>
      <c r="CM47" s="1"/>
    </row>
    <row r="48" spans="1:92" s="8" customFormat="1" ht="13.9">
      <c r="B48" s="1"/>
      <c r="C48" s="1"/>
      <c r="D48" s="1"/>
      <c r="E48" s="1"/>
      <c r="F48" s="1"/>
      <c r="G48" s="1"/>
      <c r="Q48" s="1"/>
      <c r="R48" s="1"/>
      <c r="S48" s="1"/>
      <c r="T48" s="1"/>
      <c r="U48" s="1"/>
      <c r="V48" s="1"/>
      <c r="W48" s="1"/>
      <c r="X48" s="1"/>
      <c r="Y48" s="1"/>
      <c r="Z48" s="1"/>
      <c r="AB48" s="1"/>
      <c r="AC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CB48" s="1"/>
      <c r="CG48" s="1"/>
      <c r="CI48" s="1"/>
      <c r="CK48" s="1"/>
      <c r="CM48" s="1"/>
    </row>
    <row r="49" spans="2:91" s="8" customFormat="1" ht="13.9">
      <c r="B49" s="1"/>
      <c r="C49" s="1"/>
      <c r="D49" s="1"/>
      <c r="E49" s="1"/>
      <c r="F49" s="1"/>
      <c r="G49" s="1"/>
      <c r="Q49" s="1"/>
      <c r="R49" s="1"/>
      <c r="S49" s="1"/>
      <c r="T49" s="1"/>
      <c r="U49" s="1"/>
      <c r="V49" s="1"/>
      <c r="W49" s="1"/>
      <c r="X49" s="1"/>
      <c r="Y49" s="1"/>
      <c r="Z49" s="1"/>
      <c r="AB49" s="1"/>
      <c r="AC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ht="13.9">
      <c r="B50" s="1"/>
      <c r="C50" s="1"/>
      <c r="D50" s="1"/>
      <c r="E50" s="1"/>
      <c r="F50" s="1"/>
      <c r="G50" s="1"/>
      <c r="Q50" s="1"/>
      <c r="R50" s="1"/>
      <c r="S50" s="1"/>
      <c r="T50" s="1"/>
      <c r="U50" s="1"/>
      <c r="V50" s="1"/>
      <c r="W50" s="1"/>
      <c r="X50" s="1"/>
      <c r="Y50" s="1"/>
      <c r="Z50" s="1"/>
      <c r="AB50" s="1"/>
      <c r="AC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ht="13.9">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ht="13.9">
      <c r="B52" s="1"/>
      <c r="C52" s="1"/>
      <c r="D52" s="1"/>
      <c r="E52" s="1"/>
      <c r="F52" s="1"/>
      <c r="G52" s="1"/>
      <c r="Q52" s="1"/>
      <c r="R52" s="1"/>
      <c r="S52" s="1"/>
      <c r="T52" s="1"/>
      <c r="U52" s="1"/>
      <c r="V52" s="1"/>
      <c r="W52" s="1"/>
      <c r="X52" s="1"/>
      <c r="Y52" s="49"/>
      <c r="Z52" s="1"/>
      <c r="AA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ht="13.9">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ht="13.9">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ht="13.9">
      <c r="B55" s="1"/>
      <c r="C55" s="1"/>
      <c r="F55" s="1"/>
      <c r="G55" s="1"/>
      <c r="H55" s="1"/>
      <c r="I55" s="1"/>
      <c r="J55" s="1"/>
      <c r="K55" s="1"/>
      <c r="Q55" s="1"/>
      <c r="R55" s="1"/>
      <c r="S55" s="1"/>
      <c r="T55" s="1"/>
      <c r="U55" s="1"/>
      <c r="V55" s="1"/>
      <c r="W55" s="1"/>
      <c r="X55" s="1"/>
      <c r="Y55" s="1"/>
      <c r="Z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ht="13.9">
      <c r="B56" s="1"/>
      <c r="C56" s="1"/>
      <c r="I56" s="1"/>
      <c r="J56" s="1"/>
      <c r="K56" s="1"/>
      <c r="L56" s="1"/>
      <c r="M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ht="13.9">
      <c r="B57" s="1"/>
      <c r="C57" s="1"/>
      <c r="I57" s="1"/>
      <c r="J57" s="1"/>
      <c r="K57" s="1"/>
      <c r="L57" s="1"/>
      <c r="M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ht="18.600000000000001">
      <c r="B58" s="1"/>
      <c r="C58" s="1"/>
      <c r="F58" s="60"/>
      <c r="G58" s="60"/>
      <c r="H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ht="13.9">
      <c r="B59" s="1"/>
      <c r="C59" s="1"/>
      <c r="F59" s="1"/>
      <c r="G59" s="1"/>
      <c r="H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ht="13.9">
      <c r="B60" s="1"/>
      <c r="C60" s="1"/>
      <c r="F60" s="1"/>
      <c r="G60" s="1"/>
      <c r="H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ht="13.9">
      <c r="B61" s="1"/>
      <c r="C61" s="1"/>
      <c r="F61" s="1"/>
      <c r="G61" s="1"/>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ht="13.9">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ht="13.9">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ht="13.9">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K64" s="1"/>
      <c r="CM64" s="1"/>
    </row>
    <row r="65" spans="2:91" s="8" customFormat="1" ht="13.9">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K65" s="1"/>
      <c r="CM65" s="1"/>
    </row>
    <row r="66" spans="2:91" s="8" customFormat="1" ht="13.9">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CK66" s="1"/>
      <c r="CM66" s="1"/>
    </row>
    <row r="67" spans="2:91" s="8" customFormat="1" ht="13.9">
      <c r="B67" s="1"/>
      <c r="C67" s="1"/>
      <c r="F67" s="1"/>
      <c r="G67" s="1"/>
      <c r="H67" s="1"/>
      <c r="Q67" s="1"/>
      <c r="R67" s="1"/>
      <c r="S67" s="1"/>
      <c r="T67" s="1"/>
      <c r="U67" s="1"/>
      <c r="V67" s="1"/>
      <c r="W67" s="1"/>
      <c r="X67" s="1"/>
      <c r="Y67" s="1"/>
      <c r="Z67" s="1"/>
      <c r="AB67" s="1"/>
      <c r="AC67" s="1"/>
      <c r="AK67" s="1"/>
      <c r="AL67" s="1"/>
      <c r="AM67" s="1"/>
      <c r="AN67" s="1"/>
      <c r="AO67" s="1"/>
      <c r="AP67" s="1"/>
      <c r="AR67" s="1"/>
      <c r="AS67" s="1"/>
      <c r="AT67" s="1"/>
      <c r="AU67" s="49"/>
      <c r="AV67" s="49"/>
      <c r="AW67" s="49"/>
      <c r="AX67" s="1"/>
      <c r="AY67" s="1"/>
      <c r="AZ67" s="1"/>
      <c r="BA67" s="1"/>
      <c r="BB67" s="1"/>
      <c r="BC67" s="1"/>
      <c r="BD67" s="61"/>
      <c r="BE67" s="1"/>
      <c r="BF67" s="1"/>
      <c r="BG67" s="1"/>
      <c r="BH67" s="1"/>
      <c r="BI67" s="1"/>
      <c r="BJ67" s="1"/>
      <c r="BK67" s="1"/>
      <c r="CK67" s="1"/>
      <c r="CM67" s="1"/>
    </row>
    <row r="68" spans="2:91" s="8" customFormat="1" ht="13.9">
      <c r="B68" s="1"/>
      <c r="C68" s="1"/>
      <c r="F68" s="1"/>
      <c r="G68" s="1"/>
      <c r="H68" s="1"/>
      <c r="Q68" s="1"/>
      <c r="R68" s="1"/>
      <c r="S68" s="1"/>
      <c r="T68" s="1"/>
      <c r="U68" s="1"/>
      <c r="V68" s="1"/>
      <c r="W68" s="1"/>
      <c r="X68" s="1"/>
      <c r="Y68" s="1"/>
      <c r="Z68" s="1"/>
      <c r="AB68" s="1"/>
      <c r="AC68" s="1"/>
      <c r="AK68" s="1"/>
      <c r="AL68" s="1"/>
      <c r="AM68" s="1"/>
      <c r="AN68" s="1"/>
      <c r="AO68" s="1"/>
      <c r="AP68" s="1"/>
      <c r="AR68" s="1"/>
      <c r="AS68" s="1"/>
      <c r="AT68" s="1"/>
      <c r="AU68" s="50"/>
      <c r="AV68" s="1"/>
      <c r="AW68" s="1"/>
      <c r="AX68" s="1"/>
      <c r="AY68" s="1"/>
      <c r="AZ68" s="61"/>
      <c r="BA68" s="61"/>
      <c r="BB68" s="61"/>
      <c r="BC68" s="61"/>
      <c r="BD68" s="61"/>
      <c r="BE68" s="1"/>
      <c r="BF68" s="1"/>
      <c r="BG68" s="1"/>
      <c r="BH68" s="1"/>
      <c r="BI68" s="1"/>
      <c r="BJ68" s="1"/>
      <c r="BK68" s="1"/>
      <c r="CK68" s="1"/>
      <c r="CM68" s="1"/>
    </row>
    <row r="69" spans="2:91" s="8" customFormat="1" ht="13.9">
      <c r="B69" s="1"/>
      <c r="C69" s="1"/>
      <c r="F69" s="1"/>
      <c r="G69" s="1"/>
      <c r="H69" s="1"/>
      <c r="Q69" s="1"/>
      <c r="R69" s="1"/>
      <c r="S69" s="1"/>
      <c r="T69" s="1"/>
      <c r="U69" s="1"/>
      <c r="V69" s="1"/>
      <c r="W69" s="1"/>
      <c r="X69" s="1"/>
      <c r="Y69" s="1"/>
      <c r="Z69" s="1"/>
      <c r="AB69" s="1"/>
      <c r="AC69" s="1"/>
      <c r="AK69" s="1"/>
      <c r="AL69" s="1"/>
      <c r="AM69" s="1"/>
      <c r="AN69" s="1"/>
      <c r="AO69" s="1"/>
      <c r="AP69" s="1"/>
      <c r="AR69" s="1"/>
      <c r="AS69" s="1"/>
      <c r="AT69" s="1"/>
      <c r="AU69" s="50"/>
      <c r="AV69" s="1"/>
      <c r="AW69" s="1"/>
      <c r="AX69" s="1"/>
      <c r="AY69" s="1"/>
      <c r="AZ69" s="1"/>
      <c r="BA69" s="1"/>
      <c r="BB69" s="1"/>
      <c r="BC69" s="1"/>
      <c r="BD69" s="1"/>
      <c r="BE69" s="1"/>
      <c r="BF69" s="1"/>
      <c r="BG69" s="1"/>
      <c r="BH69" s="1"/>
      <c r="BI69" s="1"/>
      <c r="BJ69" s="1"/>
      <c r="BK69" s="1"/>
      <c r="CK69" s="1"/>
      <c r="CM69" s="1"/>
    </row>
    <row r="70" spans="2:91" s="8" customFormat="1" ht="13.9">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50"/>
      <c r="AV70" s="1"/>
      <c r="AW70" s="1"/>
      <c r="AX70" s="1"/>
      <c r="AY70" s="1"/>
      <c r="AZ70" s="1"/>
      <c r="BA70" s="1"/>
      <c r="BB70" s="1"/>
      <c r="BC70" s="1"/>
      <c r="BD70" s="1"/>
      <c r="BE70" s="1"/>
      <c r="BF70" s="1"/>
      <c r="BG70" s="1"/>
      <c r="BH70" s="1"/>
      <c r="BI70" s="1"/>
      <c r="BJ70" s="1"/>
      <c r="BK70" s="1"/>
      <c r="CK70" s="1"/>
      <c r="CM70" s="1"/>
    </row>
    <row r="71" spans="2:91" s="8" customFormat="1" ht="19.149999999999999" thickBot="1">
      <c r="B71" s="141" t="s">
        <v>200</v>
      </c>
      <c r="C71" s="54"/>
      <c r="D71" s="55"/>
      <c r="E71" s="55"/>
      <c r="F71" s="55"/>
      <c r="G71" s="55"/>
      <c r="H71" s="55"/>
      <c r="I71" s="55"/>
      <c r="J71" s="55"/>
      <c r="Q71" s="1"/>
      <c r="R71" s="1"/>
      <c r="S71" s="1"/>
      <c r="T71" s="1"/>
      <c r="U71" s="1"/>
      <c r="V71" s="1"/>
      <c r="W71" s="1"/>
      <c r="X71" s="1"/>
      <c r="Y71" s="1"/>
      <c r="Z71" s="1"/>
      <c r="AA71" s="1"/>
      <c r="AB71" s="1"/>
      <c r="AC71" s="1"/>
      <c r="AK71" s="1"/>
      <c r="AL71" s="1"/>
      <c r="AM71" s="1"/>
      <c r="AN71" s="1"/>
      <c r="AO71" s="1"/>
      <c r="AP71" s="1"/>
      <c r="AR71" s="1"/>
      <c r="AS71" s="1"/>
      <c r="AT71" s="1"/>
      <c r="AU71" s="50"/>
      <c r="AV71" s="1"/>
      <c r="AW71" s="1"/>
      <c r="AX71" s="1"/>
      <c r="AY71" s="1"/>
      <c r="AZ71" s="1"/>
      <c r="BA71" s="1"/>
      <c r="BB71" s="1"/>
      <c r="BC71" s="1"/>
      <c r="BD71" s="1"/>
      <c r="BE71" s="1"/>
      <c r="BF71" s="1"/>
      <c r="BG71" s="1"/>
      <c r="BH71" s="1"/>
      <c r="BI71" s="1"/>
      <c r="BJ71" s="1"/>
      <c r="BK71" s="1"/>
      <c r="CG71" s="1"/>
      <c r="CI71" s="1"/>
      <c r="CK71" s="1"/>
      <c r="CM71" s="1"/>
    </row>
    <row r="72" spans="2:91" s="8" customFormat="1" ht="16.149999999999999">
      <c r="B72" s="62"/>
      <c r="C72" s="63"/>
      <c r="D72" s="63"/>
      <c r="E72" s="116" t="s">
        <v>201</v>
      </c>
      <c r="F72" s="63"/>
      <c r="G72" s="345" t="s">
        <v>199</v>
      </c>
      <c r="H72" s="346"/>
      <c r="I72" s="346"/>
      <c r="J72" s="346"/>
      <c r="K72" s="347"/>
      <c r="Q72" s="1"/>
      <c r="R72" s="1"/>
      <c r="S72" s="1"/>
      <c r="T72" s="1"/>
      <c r="U72" s="1"/>
      <c r="V72" s="1"/>
      <c r="W72" s="1"/>
      <c r="X72" s="1"/>
      <c r="Y72" s="1"/>
      <c r="Z72" s="1"/>
      <c r="AA72" s="1"/>
      <c r="AB72" s="1"/>
      <c r="AC72" s="1"/>
      <c r="AK72" s="1"/>
      <c r="AL72" s="1"/>
      <c r="AM72" s="1"/>
      <c r="AN72" s="1"/>
      <c r="AO72" s="1"/>
      <c r="AP72" s="1"/>
      <c r="AR72" s="1"/>
      <c r="AS72" s="1"/>
      <c r="AT72" s="1"/>
      <c r="AU72" s="50"/>
      <c r="AV72" s="1"/>
      <c r="AW72" s="1"/>
      <c r="AX72" s="1"/>
      <c r="AY72" s="1"/>
      <c r="AZ72" s="1"/>
      <c r="BA72" s="1"/>
      <c r="BB72" s="1"/>
      <c r="BC72" s="1"/>
      <c r="BD72" s="1"/>
      <c r="CG72" s="1"/>
      <c r="CI72" s="1"/>
      <c r="CK72" s="1"/>
      <c r="CM72" s="1"/>
    </row>
    <row r="73" spans="2:91" s="8" customFormat="1" ht="16.149999999999999">
      <c r="B73" s="66"/>
      <c r="C73" s="129"/>
      <c r="D73" s="67"/>
      <c r="E73" s="68"/>
      <c r="F73" s="68" t="s">
        <v>85</v>
      </c>
      <c r="G73" s="68" t="s">
        <v>86</v>
      </c>
      <c r="H73" s="68" t="s">
        <v>87</v>
      </c>
      <c r="I73" s="68" t="s">
        <v>88</v>
      </c>
      <c r="J73" s="68" t="s">
        <v>89</v>
      </c>
      <c r="K73" s="69" t="s">
        <v>90</v>
      </c>
      <c r="Q73" s="1"/>
      <c r="R73" s="1"/>
      <c r="S73" s="1"/>
      <c r="T73" s="1"/>
      <c r="U73" s="1"/>
      <c r="V73" s="1"/>
      <c r="W73" s="1"/>
      <c r="X73" s="1"/>
      <c r="Y73" s="1"/>
      <c r="Z73" s="1"/>
      <c r="AA73" s="1"/>
      <c r="AB73" s="1"/>
      <c r="AC73" s="1"/>
      <c r="AK73" s="1"/>
      <c r="AL73" s="1"/>
      <c r="AM73" s="1"/>
      <c r="AN73" s="1"/>
      <c r="AO73" s="1"/>
      <c r="AP73" s="1"/>
      <c r="AR73" s="1"/>
      <c r="AS73" s="1"/>
      <c r="AT73" s="1"/>
      <c r="AU73" s="50"/>
      <c r="AV73" s="1"/>
      <c r="AW73" s="1"/>
      <c r="AX73" s="1"/>
      <c r="AY73" s="1"/>
      <c r="AZ73" s="1"/>
      <c r="BA73" s="1"/>
      <c r="BB73" s="1"/>
      <c r="BC73" s="1"/>
      <c r="BD73" s="1"/>
      <c r="CG73" s="1"/>
      <c r="CI73" s="1"/>
      <c r="CK73" s="1"/>
      <c r="CM73" s="1"/>
    </row>
    <row r="74" spans="2:91" s="8" customFormat="1" ht="17.649999999999999" customHeight="1">
      <c r="B74" s="117" t="s">
        <v>202</v>
      </c>
      <c r="C74" s="128"/>
      <c r="D74" s="118"/>
      <c r="E74" s="70" t="s">
        <v>203</v>
      </c>
      <c r="F74" s="70" t="str">
        <f>_xlfn.IFNA(S86,"")</f>
        <v/>
      </c>
      <c r="G74" s="70" t="str">
        <f>_xlfn.IFNA(S87,"")</f>
        <v/>
      </c>
      <c r="H74" s="70" t="str">
        <f>_xlfn.IFNA(S88,"")</f>
        <v/>
      </c>
      <c r="I74" s="70" t="str">
        <f>_xlfn.IFNA(S89,"")</f>
        <v/>
      </c>
      <c r="J74" s="70" t="str">
        <f>_xlfn.IFNA(S90,"")</f>
        <v/>
      </c>
      <c r="K74" s="70" t="str">
        <f>_xlfn.IFNA(S91,"")</f>
        <v/>
      </c>
      <c r="Q74" s="1"/>
      <c r="R74" s="1"/>
      <c r="S74" s="1"/>
      <c r="T74" s="1"/>
      <c r="U74" s="1"/>
      <c r="V74" s="1"/>
      <c r="W74" s="1"/>
      <c r="X74" s="1"/>
      <c r="Y74" s="1"/>
      <c r="Z74" s="1"/>
      <c r="AA74" s="1"/>
      <c r="AB74" s="1"/>
      <c r="AC74" s="1"/>
      <c r="AK74" s="1"/>
      <c r="AL74" s="1"/>
      <c r="AM74" s="1"/>
      <c r="AN74" s="1"/>
      <c r="AO74" s="1"/>
      <c r="AP74" s="1"/>
      <c r="AQ74" s="1"/>
      <c r="AR74" s="1"/>
      <c r="AT74" s="1"/>
      <c r="CG74" s="1"/>
      <c r="CI74" s="1"/>
      <c r="CK74" s="1"/>
      <c r="CM74" s="1"/>
    </row>
    <row r="75" spans="2:91" s="8" customFormat="1" ht="17.649999999999999" customHeight="1">
      <c r="B75" s="119"/>
      <c r="C75" s="130"/>
      <c r="D75" s="120"/>
      <c r="E75" s="71" t="s">
        <v>79</v>
      </c>
      <c r="F75" s="71"/>
      <c r="G75" s="72" t="str">
        <f>_xlfn.IFNA(R87,"")</f>
        <v/>
      </c>
      <c r="H75" s="72" t="str">
        <f>_xlfn.IFNA(R88,"")</f>
        <v/>
      </c>
      <c r="I75" s="72" t="str">
        <f>_xlfn.IFNA(R89,"")</f>
        <v/>
      </c>
      <c r="J75" s="72" t="str">
        <f>_xlfn.IFNA(R90,"")</f>
        <v/>
      </c>
      <c r="K75" s="72" t="str">
        <f>_xlfn.IFNA(R91,"")</f>
        <v/>
      </c>
      <c r="Q75" s="1"/>
      <c r="R75" s="1"/>
      <c r="S75" s="1"/>
      <c r="T75" s="1"/>
      <c r="U75" s="1"/>
      <c r="V75" s="1"/>
      <c r="W75" s="1"/>
      <c r="X75" s="1"/>
      <c r="Y75" s="1"/>
      <c r="Z75" s="1"/>
      <c r="AA75" s="1"/>
      <c r="AB75" s="1"/>
      <c r="AC75" s="1"/>
      <c r="AK75" s="1"/>
      <c r="AL75" s="1"/>
      <c r="AO75" s="1"/>
      <c r="AP75" s="1"/>
      <c r="AQ75" s="1"/>
      <c r="AR75" s="1"/>
      <c r="AS75" s="1"/>
      <c r="AT75" s="1"/>
      <c r="CG75" s="1"/>
      <c r="CI75" s="1"/>
      <c r="CK75" s="1"/>
      <c r="CM75" s="1"/>
    </row>
    <row r="76" spans="2:91" s="8" customFormat="1" ht="17.649999999999999" customHeight="1">
      <c r="B76" s="117" t="s">
        <v>204</v>
      </c>
      <c r="C76" s="128"/>
      <c r="D76" s="118"/>
      <c r="E76" s="73" t="s">
        <v>203</v>
      </c>
      <c r="F76" s="70" t="str">
        <f>_xlfn.IFNA(U86,"")</f>
        <v/>
      </c>
      <c r="G76" s="70" t="str">
        <f>_xlfn.IFNA(U87,"")</f>
        <v/>
      </c>
      <c r="H76" s="70" t="str">
        <f>_xlfn.IFNA(U88,"")</f>
        <v/>
      </c>
      <c r="I76" s="70" t="str">
        <f>_xlfn.IFNA(U89,"")</f>
        <v/>
      </c>
      <c r="J76" s="70" t="str">
        <f>_xlfn.IFNA(U90,"")</f>
        <v/>
      </c>
      <c r="K76" s="70" t="str">
        <f>_xlfn.IFNA(U91,"")</f>
        <v/>
      </c>
      <c r="Q76" s="1"/>
      <c r="R76" s="1"/>
      <c r="S76" s="1"/>
      <c r="T76" s="1"/>
      <c r="U76" s="1"/>
      <c r="V76" s="1"/>
      <c r="W76" s="1"/>
      <c r="X76" s="1"/>
      <c r="Y76" s="1"/>
      <c r="Z76" s="1"/>
      <c r="AA76" s="1"/>
      <c r="AB76" s="1"/>
      <c r="AC76" s="1"/>
      <c r="AK76" s="1"/>
      <c r="AL76" s="1"/>
      <c r="AO76" s="1"/>
      <c r="AP76" s="1"/>
      <c r="AQ76" s="1"/>
      <c r="AR76" s="1"/>
      <c r="AS76" s="1"/>
      <c r="AT76" s="1"/>
      <c r="CG76" s="1"/>
      <c r="CI76" s="1"/>
      <c r="CK76" s="1"/>
      <c r="CM76" s="1"/>
    </row>
    <row r="77" spans="2:91" s="8" customFormat="1" ht="17.649999999999999" customHeight="1">
      <c r="B77" s="119"/>
      <c r="C77" s="130"/>
      <c r="D77" s="120"/>
      <c r="E77" s="71" t="s">
        <v>79</v>
      </c>
      <c r="F77" s="71"/>
      <c r="G77" s="72" t="str">
        <f>_xlfn.IFNA(T87,"")</f>
        <v/>
      </c>
      <c r="H77" s="72" t="str">
        <f>_xlfn.IFNA(T88,"")</f>
        <v/>
      </c>
      <c r="I77" s="72" t="str">
        <f>_xlfn.IFNA(T89,"")</f>
        <v/>
      </c>
      <c r="J77" s="72" t="str">
        <f>_xlfn.IFNA(T90,"")</f>
        <v/>
      </c>
      <c r="K77" s="72" t="str">
        <f>_xlfn.IFNA(T91,"")</f>
        <v/>
      </c>
      <c r="Q77" s="1"/>
      <c r="R77" s="1"/>
      <c r="S77" s="1"/>
      <c r="T77" s="1"/>
      <c r="U77" s="1"/>
      <c r="V77" s="1"/>
      <c r="W77" s="1"/>
      <c r="X77" s="1"/>
      <c r="Y77" s="1"/>
      <c r="Z77" s="1"/>
      <c r="AA77" s="1"/>
      <c r="AB77" s="1"/>
      <c r="AC77" s="1"/>
      <c r="AK77" s="1"/>
      <c r="AL77" s="1"/>
      <c r="AO77" s="1"/>
      <c r="AP77" s="1"/>
      <c r="AQ77" s="1"/>
      <c r="AR77" s="1"/>
      <c r="AS77" s="1"/>
      <c r="AT77" s="1"/>
      <c r="AU77" s="1"/>
      <c r="AV77" s="1"/>
      <c r="AW77" s="1"/>
      <c r="AX77" s="1"/>
      <c r="AY77" s="1"/>
      <c r="AZ77" s="1"/>
      <c r="BA77" s="1"/>
      <c r="BB77" s="1"/>
      <c r="BC77" s="1"/>
      <c r="BD77" s="1"/>
      <c r="BE77" s="1"/>
      <c r="BF77" s="1"/>
      <c r="BG77" s="1"/>
      <c r="BH77" s="1"/>
      <c r="BI77" s="1"/>
      <c r="BJ77" s="1"/>
      <c r="BK77" s="1"/>
      <c r="CG77" s="1"/>
      <c r="CI77" s="1"/>
      <c r="CK77" s="1"/>
      <c r="CM77" s="1"/>
    </row>
    <row r="78" spans="2:91" ht="17.649999999999999" customHeight="1">
      <c r="B78" s="117" t="s">
        <v>205</v>
      </c>
      <c r="C78" s="128"/>
      <c r="D78" s="118"/>
      <c r="E78" s="73" t="s">
        <v>203</v>
      </c>
      <c r="F78" s="70" t="str">
        <f>_xlfn.IFNA(W86,"")</f>
        <v/>
      </c>
      <c r="G78" s="70" t="str">
        <f>_xlfn.IFNA(W87,"")</f>
        <v/>
      </c>
      <c r="H78" s="70" t="str">
        <f>_xlfn.IFNA(W88,"")</f>
        <v/>
      </c>
      <c r="I78" s="70" t="str">
        <f>_xlfn.IFNA(W89,"")</f>
        <v/>
      </c>
      <c r="J78" s="70" t="str">
        <f>_xlfn.IFNA(W90,"")</f>
        <v/>
      </c>
      <c r="K78" s="70" t="str">
        <f>_xlfn.IFNA(W91,"")</f>
        <v/>
      </c>
      <c r="AA78" s="1"/>
      <c r="AM78" s="8"/>
      <c r="AN78" s="8"/>
    </row>
    <row r="79" spans="2:91" ht="17.649999999999999" customHeight="1">
      <c r="B79" s="119"/>
      <c r="C79" s="128"/>
      <c r="D79" s="127"/>
      <c r="E79" s="71" t="s">
        <v>79</v>
      </c>
      <c r="F79" s="71"/>
      <c r="G79" s="72" t="str">
        <f>_xlfn.IFNA(V87,"")</f>
        <v/>
      </c>
      <c r="H79" s="72" t="str">
        <f>_xlfn.IFNA(V88,"")</f>
        <v/>
      </c>
      <c r="I79" s="72" t="str">
        <f>_xlfn.IFNA(V89,"")</f>
        <v/>
      </c>
      <c r="J79" s="72" t="str">
        <f>_xlfn.IFNA(V90,"")</f>
        <v/>
      </c>
      <c r="K79" s="72" t="str">
        <f>_xlfn.IFNA(V91,"")</f>
        <v/>
      </c>
      <c r="AA79" s="1"/>
      <c r="AM79" s="8"/>
      <c r="AN79" s="8"/>
    </row>
    <row r="80" spans="2:91" ht="17.649999999999999" customHeight="1">
      <c r="B80" s="114" t="s">
        <v>206</v>
      </c>
      <c r="C80" s="131"/>
      <c r="D80" s="134"/>
      <c r="E80" s="133" t="s">
        <v>203</v>
      </c>
      <c r="F80" s="70" t="str">
        <f>_xlfn.IFNA(Q86,"")</f>
        <v/>
      </c>
      <c r="G80" s="70" t="str">
        <f>_xlfn.IFNA(Q87,"")</f>
        <v/>
      </c>
      <c r="H80" s="70" t="str">
        <f>_xlfn.IFNA(Q88,"")</f>
        <v/>
      </c>
      <c r="I80" s="70" t="str">
        <f>_xlfn.IFNA(Q89,"")</f>
        <v/>
      </c>
      <c r="J80" s="70" t="str">
        <f>_xlfn.IFNA(Q90,"")</f>
        <v/>
      </c>
      <c r="K80" s="70" t="str">
        <f>_xlfn.IFNA(Q91,"")</f>
        <v/>
      </c>
      <c r="AA80" s="1"/>
      <c r="AM80" s="8"/>
      <c r="AN80" s="8"/>
    </row>
    <row r="81" spans="2:91" ht="17.649999999999999" customHeight="1">
      <c r="B81" s="115"/>
      <c r="C81" s="132"/>
      <c r="D81" s="131"/>
      <c r="E81" s="135" t="s">
        <v>79</v>
      </c>
      <c r="F81" s="71"/>
      <c r="G81" s="74" t="str">
        <f>_xlfn.IFNA(P87,"")</f>
        <v/>
      </c>
      <c r="H81" s="74" t="str">
        <f>_xlfn.IFNA(P88,"")</f>
        <v/>
      </c>
      <c r="I81" s="74" t="str">
        <f>_xlfn.IFNA(P89,"")</f>
        <v/>
      </c>
      <c r="J81" s="74" t="str">
        <f>_xlfn.IFNA(P90,"")</f>
        <v/>
      </c>
      <c r="K81" s="74" t="str">
        <f>_xlfn.IFNA(P91,"")</f>
        <v/>
      </c>
      <c r="AA81" s="1"/>
      <c r="AM81" s="8"/>
      <c r="AN81" s="8"/>
      <c r="AO81" s="8"/>
      <c r="AP81" s="8"/>
      <c r="AQ81" s="8"/>
    </row>
    <row r="82" spans="2:91" ht="13.9">
      <c r="AA82" s="1"/>
      <c r="AM82" s="8"/>
      <c r="AN82" s="8"/>
      <c r="AO82" s="8"/>
      <c r="AP82" s="8"/>
      <c r="AQ82" s="8"/>
    </row>
    <row r="83" spans="2:91" ht="13.9">
      <c r="AA83" s="1"/>
      <c r="AM83" s="8"/>
      <c r="AN83" s="8"/>
      <c r="AO83" s="8"/>
      <c r="AP83" s="8"/>
      <c r="AQ83" s="8"/>
    </row>
    <row r="84" spans="2:91" ht="13.9">
      <c r="O84" s="75" t="s">
        <v>207</v>
      </c>
      <c r="P84" s="5"/>
      <c r="Q84" s="5"/>
      <c r="R84" s="5"/>
      <c r="S84" s="5"/>
      <c r="T84" s="5"/>
      <c r="U84" s="6"/>
      <c r="V84" s="5"/>
      <c r="W84" s="5"/>
      <c r="AA84" s="1"/>
    </row>
    <row r="85" spans="2:91" ht="13.9">
      <c r="O85" s="76" t="s">
        <v>82</v>
      </c>
      <c r="P85" s="76" t="s">
        <v>208</v>
      </c>
      <c r="Q85" s="76" t="s">
        <v>209</v>
      </c>
      <c r="R85" s="76" t="s">
        <v>210</v>
      </c>
      <c r="S85" s="76" t="s">
        <v>211</v>
      </c>
      <c r="T85" s="76" t="s">
        <v>212</v>
      </c>
      <c r="U85" s="77" t="s">
        <v>213</v>
      </c>
      <c r="V85" s="76" t="s">
        <v>214</v>
      </c>
      <c r="W85" s="76" t="s">
        <v>215</v>
      </c>
    </row>
    <row r="86" spans="2:91" ht="13.9">
      <c r="O86" s="76" t="s">
        <v>85</v>
      </c>
      <c r="P86" s="78"/>
      <c r="Q86" s="79" t="e">
        <f>IF(BJ31="",NA(),BJ31)</f>
        <v>#N/A</v>
      </c>
      <c r="R86" s="80"/>
      <c r="S86" s="79" t="e">
        <f>IF(BJ32="",NA(),BJ32)</f>
        <v>#N/A</v>
      </c>
      <c r="T86" s="80"/>
      <c r="U86" s="79" t="e">
        <f>IF(BJ33="",NA(),BJ33)</f>
        <v>#N/A</v>
      </c>
      <c r="V86" s="80"/>
      <c r="W86" s="79" t="e">
        <f>IF(BJ34="",NA(),BJ34)</f>
        <v>#N/A</v>
      </c>
    </row>
    <row r="87" spans="2:91" ht="13.9">
      <c r="O87" s="76" t="s">
        <v>86</v>
      </c>
      <c r="P87" s="81" t="e">
        <f>IF(BV31="",NA(),BV31)</f>
        <v>#N/A</v>
      </c>
      <c r="Q87" s="79" t="e">
        <f>IF(BK31="",NA(),BK31)</f>
        <v>#N/A</v>
      </c>
      <c r="R87" s="81" t="e">
        <f>IF(BV32="",NA(),BV32)</f>
        <v>#N/A</v>
      </c>
      <c r="S87" s="79" t="e">
        <f>IF(BK32="",NA(),BK32)</f>
        <v>#N/A</v>
      </c>
      <c r="T87" s="81" t="e">
        <f>IF(BV33="",NA(),BV33)</f>
        <v>#N/A</v>
      </c>
      <c r="U87" s="79" t="e">
        <f>IF(BK33="",NA(),BK33)</f>
        <v>#N/A</v>
      </c>
      <c r="V87" s="81" t="e">
        <f>IF(BV34="",NA(),BV34)</f>
        <v>#N/A</v>
      </c>
      <c r="W87" s="79" t="e">
        <f>IF(BK34="",NA(),BK34)</f>
        <v>#N/A</v>
      </c>
    </row>
    <row r="88" spans="2:91" ht="13.9">
      <c r="O88" s="76" t="s">
        <v>87</v>
      </c>
      <c r="P88" s="81" t="e">
        <f>IF(BW31="",NA(),BW31)</f>
        <v>#N/A</v>
      </c>
      <c r="Q88" s="79" t="e">
        <f>IF(BL31="",NA(),BL31)</f>
        <v>#N/A</v>
      </c>
      <c r="R88" s="81" t="e">
        <f>IF(BW32="",NA(),BW32)</f>
        <v>#N/A</v>
      </c>
      <c r="S88" s="79" t="e">
        <f>IF(BL32="",NA(),BL32)</f>
        <v>#N/A</v>
      </c>
      <c r="T88" s="81" t="e">
        <f>IF(BW33="",NA(),BW33)</f>
        <v>#N/A</v>
      </c>
      <c r="U88" s="79" t="e">
        <f>IF(BL33="",NA(),BL33)</f>
        <v>#N/A</v>
      </c>
      <c r="V88" s="81" t="e">
        <f>IF(BW34="",NA(),BW34)</f>
        <v>#N/A</v>
      </c>
      <c r="W88" s="79" t="e">
        <f>IF(BL34="",NA(),BL34)</f>
        <v>#N/A</v>
      </c>
    </row>
    <row r="89" spans="2:91" ht="13.9">
      <c r="O89" s="76" t="s">
        <v>88</v>
      </c>
      <c r="P89" s="81" t="e">
        <f>IF(BX31="",NA(),BX31)</f>
        <v>#N/A</v>
      </c>
      <c r="Q89" s="79" t="e">
        <f>IF(BM31="",NA(),BM31)</f>
        <v>#N/A</v>
      </c>
      <c r="R89" s="82" t="e">
        <f>IF(BX32="",NA(),BX32)</f>
        <v>#N/A</v>
      </c>
      <c r="S89" s="79" t="e">
        <f>IF(BM32="",NA(),BM32)</f>
        <v>#N/A</v>
      </c>
      <c r="T89" s="82" t="e">
        <f>IF(BX33="",NA(),BX33)</f>
        <v>#N/A</v>
      </c>
      <c r="U89" s="79" t="e">
        <f>IF(BM33="",NA(),BM33)</f>
        <v>#N/A</v>
      </c>
      <c r="V89" s="82" t="e">
        <f>IF(BX34="",NA(),BX34)</f>
        <v>#N/A</v>
      </c>
      <c r="W89" s="79" t="e">
        <f>IF(BM34="",NA(),BM34)</f>
        <v>#N/A</v>
      </c>
    </row>
    <row r="90" spans="2:91" ht="13.9">
      <c r="O90" s="76" t="s">
        <v>89</v>
      </c>
      <c r="P90" s="81" t="e">
        <f>IF(BY31="",NA(),BY31)</f>
        <v>#N/A</v>
      </c>
      <c r="Q90" s="79" t="e">
        <f>IF(BN31="",NA(),BN31)</f>
        <v>#N/A</v>
      </c>
      <c r="R90" s="82" t="e">
        <f>IF(BY32="",NA(),BY32)</f>
        <v>#N/A</v>
      </c>
      <c r="S90" s="79" t="e">
        <f>IF(BN32="",NA(),BN32)</f>
        <v>#N/A</v>
      </c>
      <c r="T90" s="82" t="e">
        <f>IF(BY33="",NA(),BY33)</f>
        <v>#N/A</v>
      </c>
      <c r="U90" s="79" t="e">
        <f>IF(BN33="",NA(),BN33)</f>
        <v>#N/A</v>
      </c>
      <c r="V90" s="82" t="e">
        <f>IF(BY34="",NA(),BY34)</f>
        <v>#N/A</v>
      </c>
      <c r="W90" s="79" t="e">
        <f>IF(BN34="",NA(),BN34)</f>
        <v>#N/A</v>
      </c>
    </row>
    <row r="91" spans="2:91" ht="13.9">
      <c r="O91" s="76" t="s">
        <v>90</v>
      </c>
      <c r="P91" s="81" t="e">
        <f>IF(BZ31="",NA(),BZ31)</f>
        <v>#N/A</v>
      </c>
      <c r="Q91" s="79" t="e">
        <f>IF(BO31="",NA(),BO31)</f>
        <v>#N/A</v>
      </c>
      <c r="R91" s="82" t="e">
        <f>IF(BZ32="",NA(),BZ32)</f>
        <v>#N/A</v>
      </c>
      <c r="S91" s="79" t="e">
        <f>IF(BO32="",NA(),BO32)</f>
        <v>#N/A</v>
      </c>
      <c r="T91" s="82" t="e">
        <f>IF(BZ33="",NA(),BZ33)</f>
        <v>#N/A</v>
      </c>
      <c r="U91" s="79" t="e">
        <f>IF(BO33="",NA(),BO33)</f>
        <v>#N/A</v>
      </c>
      <c r="V91" s="82" t="e">
        <f>IF(BZ34="",NA(),BZ34)</f>
        <v>#N/A</v>
      </c>
      <c r="W91" s="79" t="e">
        <f>IF(BO34="",NA(),BO34)</f>
        <v>#N/A</v>
      </c>
    </row>
    <row r="92" spans="2:91" ht="13.9">
      <c r="O92" s="76" t="s">
        <v>91</v>
      </c>
      <c r="P92" s="81" t="e">
        <f>IF(CA31="",NA(),CA31)</f>
        <v>#N/A</v>
      </c>
      <c r="Q92" s="79" t="e">
        <f>IF(BP31="",NA(),BP31)</f>
        <v>#N/A</v>
      </c>
      <c r="R92" s="82" t="e">
        <f>IF(CA32="",NA(),CA32)</f>
        <v>#N/A</v>
      </c>
      <c r="S92" s="79" t="e">
        <f>IF(BP32="",NA(),BP32)</f>
        <v>#N/A</v>
      </c>
      <c r="T92" s="82" t="e">
        <f>IF(CA33="",NA(),CA33)</f>
        <v>#N/A</v>
      </c>
      <c r="U92" s="79" t="e">
        <f>IF(BP33="",NA(),BP33)</f>
        <v>#N/A</v>
      </c>
      <c r="V92" s="82" t="e">
        <f>IF(CA34="",NA(),CA34)</f>
        <v>#N/A</v>
      </c>
      <c r="W92" s="79" t="e">
        <f>IF(BP34="",NA(),BP34)</f>
        <v>#N/A</v>
      </c>
    </row>
    <row r="93" spans="2:91" ht="13.9">
      <c r="O93" s="76" t="s">
        <v>92</v>
      </c>
      <c r="P93" s="81" t="e">
        <f>IF(CB31="",NA(),CB31)</f>
        <v>#N/A</v>
      </c>
      <c r="Q93" s="79" t="e">
        <f>IF(BQ31="",NA(),BQ31)</f>
        <v>#N/A</v>
      </c>
      <c r="R93" s="82" t="e">
        <f>IF(CB32="",NA(),CB32)</f>
        <v>#N/A</v>
      </c>
      <c r="S93" s="79" t="e">
        <f>IF(BQ32="",NA(),BQ32)</f>
        <v>#N/A</v>
      </c>
      <c r="T93" s="82" t="e">
        <f>IF(CB33="",NA(),CB33)</f>
        <v>#N/A</v>
      </c>
      <c r="U93" s="79" t="e">
        <f>IF(BQ33="",NA(),BQ33)</f>
        <v>#N/A</v>
      </c>
      <c r="V93" s="82" t="e">
        <f>IF(CB34="",NA(),CB34)</f>
        <v>#N/A</v>
      </c>
      <c r="W93" s="79" t="e">
        <f>IF(BQ34="",NA(),BQ34)</f>
        <v>#N/A</v>
      </c>
    </row>
    <row r="94" spans="2:91" s="8" customFormat="1" ht="13.9">
      <c r="B94" s="1"/>
      <c r="C94" s="1"/>
      <c r="D94" s="1"/>
      <c r="E94" s="1"/>
      <c r="F94" s="1"/>
      <c r="G94" s="1"/>
      <c r="O94" s="76" t="s">
        <v>93</v>
      </c>
      <c r="P94" s="81" t="e">
        <f>IF(CC31="",NA(),CC31)</f>
        <v>#N/A</v>
      </c>
      <c r="Q94" s="79" t="e">
        <f>IF(BR31="",NA(),BR31)</f>
        <v>#N/A</v>
      </c>
      <c r="R94" s="82" t="e">
        <f>IF(CC32="",NA(),CC32)</f>
        <v>#N/A</v>
      </c>
      <c r="S94" s="79" t="e">
        <f>IF(BR32="",NA(),BR32)</f>
        <v>#N/A</v>
      </c>
      <c r="T94" s="82" t="e">
        <f>IF(CC33="",NA(),CC33)</f>
        <v>#N/A</v>
      </c>
      <c r="U94" s="79" t="e">
        <f>IF(BR33="",NA(),BR33)</f>
        <v>#N/A</v>
      </c>
      <c r="V94" s="82" t="e">
        <f>IF(CC34="",NA(),CC34)</f>
        <v>#N/A</v>
      </c>
      <c r="W94" s="79" t="e">
        <f>IF(BR34="",NA(),BR34)</f>
        <v>#N/A</v>
      </c>
      <c r="X94" s="1"/>
      <c r="Y94" s="1"/>
      <c r="Z94" s="1"/>
      <c r="AB94" s="1"/>
      <c r="AC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CG94" s="1"/>
      <c r="CI94" s="1"/>
      <c r="CK94" s="1"/>
      <c r="CM94" s="1"/>
    </row>
    <row r="95" spans="2:91" s="8" customFormat="1" ht="13.9">
      <c r="B95" s="1"/>
      <c r="C95" s="1"/>
      <c r="D95" s="1"/>
      <c r="E95" s="1"/>
      <c r="F95" s="1"/>
      <c r="G95" s="1"/>
      <c r="O95" s="76" t="s">
        <v>94</v>
      </c>
      <c r="P95" s="81" t="e">
        <f>IF(CD31="",NA(),CD31)</f>
        <v>#N/A</v>
      </c>
      <c r="Q95" s="79" t="e">
        <f>IF(BS31="",NA(),BS31)</f>
        <v>#N/A</v>
      </c>
      <c r="R95" s="82" t="e">
        <f>IF(CD32="",NA(),CD32)</f>
        <v>#N/A</v>
      </c>
      <c r="S95" s="79" t="e">
        <f>IF(BS32="",NA(),BS32)</f>
        <v>#N/A</v>
      </c>
      <c r="T95" s="82" t="e">
        <f>IF(CD33="",NA(),CD33)</f>
        <v>#N/A</v>
      </c>
      <c r="U95" s="79" t="e">
        <f>IF(BS33="",NA(),BS33)</f>
        <v>#N/A</v>
      </c>
      <c r="V95" s="82" t="e">
        <f>IF(CD34="",NA(),CD34)</f>
        <v>#N/A</v>
      </c>
      <c r="W95" s="79" t="e">
        <f>IF(BS34="",NA(),BS34)</f>
        <v>#N/A</v>
      </c>
      <c r="X95" s="1"/>
      <c r="Y95" s="1"/>
      <c r="Z95" s="1"/>
      <c r="AB95" s="1"/>
      <c r="AC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CG95" s="1"/>
      <c r="CI95" s="1"/>
      <c r="CK95" s="1"/>
      <c r="CM95" s="1"/>
    </row>
    <row r="96" spans="2:91" s="8" customFormat="1" ht="13.9">
      <c r="B96" s="1"/>
      <c r="C96" s="1"/>
      <c r="D96" s="1"/>
      <c r="E96" s="1"/>
      <c r="F96" s="1"/>
      <c r="G96" s="1"/>
      <c r="O96" s="76" t="s">
        <v>95</v>
      </c>
      <c r="P96" s="81" t="e">
        <f>IF(CE31="",NA(),BWK31)</f>
        <v>#N/A</v>
      </c>
      <c r="Q96" s="79" t="e">
        <f>IF(BT31="",NA(),BT31)</f>
        <v>#N/A</v>
      </c>
      <c r="R96" s="82" t="e">
        <f>IF(CE32="",NA(),CE32)</f>
        <v>#N/A</v>
      </c>
      <c r="S96" s="79" t="e">
        <f>IF(BT32="",NA(),BT32)</f>
        <v>#N/A</v>
      </c>
      <c r="T96" s="82" t="e">
        <f>IF(CE33="",NA(),CE33)</f>
        <v>#N/A</v>
      </c>
      <c r="U96" s="79" t="e">
        <f>IF(BT33="",NA(),BT33)</f>
        <v>#N/A</v>
      </c>
      <c r="V96" s="82" t="e">
        <f>IF(CE34="",NA(),CE34)</f>
        <v>#N/A</v>
      </c>
      <c r="W96" s="79" t="e">
        <f>IF(BT34="",NA(),BT34)</f>
        <v>#N/A</v>
      </c>
      <c r="X96" s="1"/>
      <c r="Y96" s="1"/>
      <c r="Z96" s="1"/>
      <c r="AB96" s="1"/>
      <c r="AC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CG96" s="1"/>
      <c r="CI96" s="1"/>
      <c r="CK96" s="1"/>
      <c r="CM96" s="1"/>
    </row>
    <row r="97" spans="2:91" ht="13.9"/>
    <row r="98" spans="2:91" ht="13.9"/>
    <row r="99" spans="2:91" s="8" customFormat="1" ht="15" customHeight="1">
      <c r="B99" s="1"/>
      <c r="C99" s="1"/>
      <c r="D99" s="1"/>
      <c r="E99" s="1"/>
      <c r="F99" s="1"/>
      <c r="G99" s="1"/>
      <c r="Q99" s="1"/>
      <c r="R99" s="1"/>
      <c r="S99" s="1"/>
      <c r="T99" s="1"/>
      <c r="U99" s="1"/>
      <c r="V99" s="1"/>
      <c r="W99" s="1"/>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0" spans="2:91" s="8" customFormat="1" ht="15" customHeight="1">
      <c r="B100" s="1"/>
      <c r="C100" s="1"/>
      <c r="D100" s="1"/>
      <c r="E100" s="1"/>
      <c r="F100" s="1"/>
      <c r="G100" s="1"/>
      <c r="Q100" s="1"/>
      <c r="R100" s="1"/>
      <c r="S100" s="1"/>
      <c r="T100" s="1"/>
      <c r="U100" s="1"/>
      <c r="V100" s="1"/>
      <c r="W100" s="1"/>
      <c r="X100" s="1"/>
      <c r="Y100" s="1"/>
      <c r="Z100" s="1"/>
      <c r="AB100" s="1"/>
      <c r="AC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CG100" s="1"/>
      <c r="CI100" s="1"/>
      <c r="CK100" s="1"/>
      <c r="CM100" s="1"/>
    </row>
    <row r="101" spans="2:91" s="8" customFormat="1" ht="15" customHeight="1">
      <c r="B101" s="1"/>
      <c r="C101" s="1"/>
      <c r="D101" s="1"/>
      <c r="E101" s="1"/>
      <c r="F101" s="1"/>
      <c r="G101" s="1"/>
      <c r="Q101" s="1"/>
      <c r="R101" s="1"/>
      <c r="S101" s="1"/>
      <c r="T101" s="1"/>
      <c r="U101" s="1"/>
      <c r="V101" s="1"/>
      <c r="W101" s="1"/>
      <c r="X101" s="1"/>
      <c r="Y101" s="1"/>
      <c r="Z101" s="1"/>
      <c r="AB101" s="1"/>
      <c r="AC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CG101" s="1"/>
      <c r="CI101" s="1"/>
      <c r="CK101" s="1"/>
      <c r="CM101"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6"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6"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7" spans="2:91" ht="13.9"/>
    <row r="108" spans="2:91" s="8" customFormat="1" ht="13.9">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G108" s="1"/>
      <c r="CI108" s="1"/>
      <c r="CK108" s="1"/>
      <c r="CM108" s="1"/>
    </row>
    <row r="109" spans="2:91" s="8" customFormat="1" ht="19.149999999999999" thickBot="1">
      <c r="B109" s="60" t="s">
        <v>216</v>
      </c>
      <c r="C109" s="60"/>
      <c r="D109" s="1"/>
      <c r="E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G109" s="1"/>
      <c r="CI109" s="1"/>
      <c r="CK109" s="1"/>
      <c r="CM109" s="1"/>
    </row>
    <row r="110" spans="2:91" s="8" customFormat="1" ht="62.65" customHeight="1" thickBot="1">
      <c r="B110" s="83" t="s">
        <v>42</v>
      </c>
      <c r="C110" s="304" t="s">
        <v>43</v>
      </c>
      <c r="D110" s="305"/>
      <c r="E110" s="306" t="s">
        <v>44</v>
      </c>
      <c r="F110" s="307"/>
      <c r="G110" s="308"/>
      <c r="H110" s="83" t="s">
        <v>217</v>
      </c>
      <c r="I110" s="83" t="s">
        <v>218</v>
      </c>
      <c r="J110" s="83" t="s">
        <v>81</v>
      </c>
      <c r="K110" s="83" t="s">
        <v>219</v>
      </c>
      <c r="Q110" s="1"/>
      <c r="R110" s="1"/>
      <c r="S110" s="1"/>
      <c r="T110" s="1"/>
      <c r="U110" s="1"/>
      <c r="V110" s="1"/>
      <c r="W110" s="1"/>
      <c r="X110" s="1"/>
      <c r="Y110" s="1"/>
      <c r="Z110" s="1"/>
      <c r="AB110" s="1"/>
      <c r="AC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G110" s="1"/>
      <c r="CI110" s="1"/>
      <c r="CK110" s="1"/>
      <c r="CM110" s="1"/>
    </row>
    <row r="111" spans="2:91" s="8" customFormat="1" ht="16.899999999999999" thickBot="1">
      <c r="B111" s="328">
        <v>1</v>
      </c>
      <c r="C111" s="326" t="s">
        <v>106</v>
      </c>
      <c r="D111" s="327"/>
      <c r="E111" s="207" t="s">
        <v>107</v>
      </c>
      <c r="F111" s="208"/>
      <c r="G111" s="211"/>
      <c r="H111" s="86" t="str">
        <f t="shared" ref="H111:H135" si="22">AZ3</f>
        <v>---</v>
      </c>
      <c r="I111" s="86" t="str">
        <f t="shared" ref="I111:I135" si="23">AX3</f>
        <v>---</v>
      </c>
      <c r="J111" s="86" t="str">
        <f t="shared" ref="J111:J135" si="24">BB3</f>
        <v>---</v>
      </c>
      <c r="K111" s="86" t="str">
        <f t="shared" ref="K111:K135" si="25">RIGHT(BC3,6)</f>
        <v>---</v>
      </c>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5.6" customHeight="1" thickBot="1">
      <c r="B112" s="324"/>
      <c r="C112" s="326"/>
      <c r="D112" s="327"/>
      <c r="E112" s="207" t="s">
        <v>220</v>
      </c>
      <c r="F112" s="208"/>
      <c r="G112" s="209"/>
      <c r="H112" s="86" t="str">
        <f t="shared" si="22"/>
        <v>---</v>
      </c>
      <c r="I112" s="86" t="str">
        <f t="shared" si="23"/>
        <v>---</v>
      </c>
      <c r="J112" s="86" t="str">
        <f t="shared" si="24"/>
        <v>---</v>
      </c>
      <c r="K112" s="86" t="str">
        <f t="shared" si="25"/>
        <v>---</v>
      </c>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15.6" customHeight="1" thickBot="1">
      <c r="B113" s="324"/>
      <c r="C113" s="339" t="s">
        <v>114</v>
      </c>
      <c r="D113" s="340"/>
      <c r="E113" s="207" t="s">
        <v>115</v>
      </c>
      <c r="F113" s="208"/>
      <c r="G113" s="209"/>
      <c r="H113" s="86" t="str">
        <f t="shared" si="22"/>
        <v>---</v>
      </c>
      <c r="I113" s="86" t="str">
        <f t="shared" si="23"/>
        <v>---</v>
      </c>
      <c r="J113" s="86" t="str">
        <f t="shared" si="24"/>
        <v>---</v>
      </c>
      <c r="K113" s="86" t="str">
        <f t="shared" si="25"/>
        <v>---</v>
      </c>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5.6" customHeight="1" thickBot="1">
      <c r="B114" s="324"/>
      <c r="C114" s="341"/>
      <c r="D114" s="342"/>
      <c r="E114" s="207" t="s">
        <v>118</v>
      </c>
      <c r="F114" s="208"/>
      <c r="G114" s="209"/>
      <c r="H114" s="86" t="str">
        <f t="shared" si="22"/>
        <v>---</v>
      </c>
      <c r="I114" s="86" t="str">
        <f t="shared" si="23"/>
        <v>---</v>
      </c>
      <c r="J114" s="86" t="str">
        <f t="shared" si="24"/>
        <v>---</v>
      </c>
      <c r="K114" s="86" t="str">
        <f t="shared" si="25"/>
        <v>---</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thickBot="1">
      <c r="B115" s="324"/>
      <c r="C115" s="358"/>
      <c r="D115" s="359"/>
      <c r="E115" s="207" t="s">
        <v>221</v>
      </c>
      <c r="F115" s="208"/>
      <c r="G115" s="209"/>
      <c r="H115" s="86" t="str">
        <f t="shared" si="22"/>
        <v>---</v>
      </c>
      <c r="I115" s="86" t="str">
        <f t="shared" si="23"/>
        <v>---</v>
      </c>
      <c r="J115" s="86" t="str">
        <f t="shared" si="24"/>
        <v>---</v>
      </c>
      <c r="K115" s="86" t="str">
        <f t="shared" si="25"/>
        <v>---</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thickBot="1">
      <c r="B116" s="325"/>
      <c r="C116" s="343"/>
      <c r="D116" s="344"/>
      <c r="E116" s="207" t="s">
        <v>122</v>
      </c>
      <c r="F116" s="208"/>
      <c r="G116" s="209"/>
      <c r="H116" s="86" t="str">
        <f t="shared" si="22"/>
        <v>---</v>
      </c>
      <c r="I116" s="86" t="str">
        <f t="shared" si="23"/>
        <v>---</v>
      </c>
      <c r="J116" s="86" t="str">
        <f t="shared" si="24"/>
        <v>---</v>
      </c>
      <c r="K116" s="86" t="str">
        <f t="shared" si="25"/>
        <v>---</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thickBot="1">
      <c r="B117" s="324">
        <v>2</v>
      </c>
      <c r="C117" s="326" t="s">
        <v>124</v>
      </c>
      <c r="D117" s="327"/>
      <c r="E117" s="207" t="s">
        <v>125</v>
      </c>
      <c r="F117" s="205"/>
      <c r="G117" s="209"/>
      <c r="H117" s="86" t="str">
        <f t="shared" si="22"/>
        <v>---</v>
      </c>
      <c r="I117" s="86" t="str">
        <f t="shared" si="23"/>
        <v>---</v>
      </c>
      <c r="J117" s="86" t="str">
        <f t="shared" si="24"/>
        <v>---</v>
      </c>
      <c r="K117" s="86" t="str">
        <f t="shared" si="25"/>
        <v>---</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thickBot="1">
      <c r="B118" s="324"/>
      <c r="C118" s="326"/>
      <c r="D118" s="327"/>
      <c r="E118" s="207" t="s">
        <v>236</v>
      </c>
      <c r="F118" s="205"/>
      <c r="G118" s="209"/>
      <c r="H118" s="86" t="str">
        <f t="shared" si="22"/>
        <v>---</v>
      </c>
      <c r="I118" s="86" t="str">
        <f t="shared" si="23"/>
        <v>---</v>
      </c>
      <c r="J118" s="86" t="str">
        <f t="shared" si="24"/>
        <v>---</v>
      </c>
      <c r="K118" s="86" t="str">
        <f t="shared" si="25"/>
        <v>---</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thickBot="1">
      <c r="B119" s="324"/>
      <c r="C119" s="326"/>
      <c r="D119" s="327"/>
      <c r="E119" s="207" t="s">
        <v>129</v>
      </c>
      <c r="F119" s="205"/>
      <c r="G119" s="209"/>
      <c r="H119" s="86" t="str">
        <f t="shared" si="22"/>
        <v>---</v>
      </c>
      <c r="I119" s="86" t="str">
        <f t="shared" si="23"/>
        <v>---</v>
      </c>
      <c r="J119" s="86" t="str">
        <f t="shared" si="24"/>
        <v>---</v>
      </c>
      <c r="K119" s="86" t="str">
        <f t="shared" si="25"/>
        <v>---</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thickBot="1">
      <c r="B120" s="324"/>
      <c r="C120" s="326" t="s">
        <v>131</v>
      </c>
      <c r="D120" s="327"/>
      <c r="E120" s="207" t="s">
        <v>132</v>
      </c>
      <c r="F120" s="205"/>
      <c r="G120" s="209"/>
      <c r="H120" s="86" t="str">
        <f t="shared" si="22"/>
        <v>---</v>
      </c>
      <c r="I120" s="86" t="str">
        <f t="shared" si="23"/>
        <v>---</v>
      </c>
      <c r="J120" s="86" t="str">
        <f t="shared" si="24"/>
        <v>---</v>
      </c>
      <c r="K120" s="86" t="str">
        <f t="shared" si="25"/>
        <v>---</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7.25" customHeight="1" thickBot="1">
      <c r="B121" s="324"/>
      <c r="C121" s="326"/>
      <c r="D121" s="327"/>
      <c r="E121" s="207" t="s">
        <v>134</v>
      </c>
      <c r="F121" s="205"/>
      <c r="G121" s="209"/>
      <c r="H121" s="86" t="str">
        <f t="shared" si="22"/>
        <v>---</v>
      </c>
      <c r="I121" s="86" t="str">
        <f t="shared" si="23"/>
        <v>---</v>
      </c>
      <c r="J121" s="86" t="str">
        <f t="shared" si="24"/>
        <v>---</v>
      </c>
      <c r="K121" s="86" t="str">
        <f t="shared" si="25"/>
        <v>---</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thickBot="1">
      <c r="B122" s="324"/>
      <c r="C122" s="326"/>
      <c r="D122" s="327"/>
      <c r="E122" s="207" t="s">
        <v>136</v>
      </c>
      <c r="F122" s="205"/>
      <c r="G122" s="209"/>
      <c r="H122" s="86" t="str">
        <f t="shared" si="22"/>
        <v>---</v>
      </c>
      <c r="I122" s="86" t="str">
        <f t="shared" si="23"/>
        <v>---</v>
      </c>
      <c r="J122" s="86" t="str">
        <f t="shared" si="24"/>
        <v>---</v>
      </c>
      <c r="K122" s="86" t="str">
        <f t="shared" si="25"/>
        <v>---</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thickBot="1">
      <c r="B123" s="324"/>
      <c r="C123" s="326" t="s">
        <v>138</v>
      </c>
      <c r="D123" s="327"/>
      <c r="E123" s="207" t="s">
        <v>139</v>
      </c>
      <c r="F123" s="205"/>
      <c r="G123" s="209"/>
      <c r="H123" s="86" t="str">
        <f t="shared" si="22"/>
        <v>---</v>
      </c>
      <c r="I123" s="86" t="str">
        <f t="shared" si="23"/>
        <v>---</v>
      </c>
      <c r="J123" s="86" t="str">
        <f t="shared" si="24"/>
        <v>---</v>
      </c>
      <c r="K123" s="86" t="str">
        <f t="shared" si="25"/>
        <v>---</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thickBot="1">
      <c r="B124" s="324"/>
      <c r="C124" s="326"/>
      <c r="D124" s="327"/>
      <c r="E124" s="207" t="s">
        <v>141</v>
      </c>
      <c r="F124" s="205"/>
      <c r="G124" s="209"/>
      <c r="H124" s="86" t="str">
        <f t="shared" si="22"/>
        <v>---</v>
      </c>
      <c r="I124" s="86" t="str">
        <f t="shared" si="23"/>
        <v>---</v>
      </c>
      <c r="J124" s="86" t="str">
        <f t="shared" si="24"/>
        <v>---</v>
      </c>
      <c r="K124" s="86" t="str">
        <f t="shared" si="25"/>
        <v>---</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thickBot="1">
      <c r="B125" s="324"/>
      <c r="C125" s="326"/>
      <c r="D125" s="327"/>
      <c r="E125" s="207" t="s">
        <v>143</v>
      </c>
      <c r="F125" s="205"/>
      <c r="G125" s="209"/>
      <c r="H125" s="86" t="str">
        <f t="shared" si="22"/>
        <v>---</v>
      </c>
      <c r="I125" s="86" t="str">
        <f t="shared" si="23"/>
        <v>---</v>
      </c>
      <c r="J125" s="86" t="str">
        <f t="shared" si="24"/>
        <v>---</v>
      </c>
      <c r="K125" s="86" t="str">
        <f t="shared" si="25"/>
        <v>---</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thickBot="1">
      <c r="B126" s="324"/>
      <c r="C126" s="326" t="s">
        <v>145</v>
      </c>
      <c r="D126" s="327"/>
      <c r="E126" s="207" t="s">
        <v>146</v>
      </c>
      <c r="F126" s="205"/>
      <c r="G126" s="209"/>
      <c r="H126" s="86" t="str">
        <f t="shared" si="22"/>
        <v>---</v>
      </c>
      <c r="I126" s="86" t="str">
        <f t="shared" si="23"/>
        <v>---</v>
      </c>
      <c r="J126" s="86" t="str">
        <f t="shared" si="24"/>
        <v>---</v>
      </c>
      <c r="K126" s="86" t="str">
        <f t="shared" si="25"/>
        <v>---</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5.6" customHeight="1" thickBot="1">
      <c r="B127" s="324"/>
      <c r="C127" s="326"/>
      <c r="D127" s="327"/>
      <c r="E127" s="207" t="s">
        <v>148</v>
      </c>
      <c r="F127" s="205"/>
      <c r="G127" s="209"/>
      <c r="H127" s="86" t="str">
        <f t="shared" si="22"/>
        <v>---</v>
      </c>
      <c r="I127" s="86" t="str">
        <f t="shared" si="23"/>
        <v>---</v>
      </c>
      <c r="J127" s="86" t="str">
        <f t="shared" si="24"/>
        <v>---</v>
      </c>
      <c r="K127" s="86" t="str">
        <f t="shared" si="25"/>
        <v>---</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thickBot="1">
      <c r="B128" s="325"/>
      <c r="C128" s="326"/>
      <c r="D128" s="327"/>
      <c r="E128" s="207" t="s">
        <v>150</v>
      </c>
      <c r="F128" s="205"/>
      <c r="G128" s="209"/>
      <c r="H128" s="86" t="str">
        <f t="shared" si="22"/>
        <v>---</v>
      </c>
      <c r="I128" s="86" t="str">
        <f t="shared" si="23"/>
        <v>---</v>
      </c>
      <c r="J128" s="86" t="str">
        <f t="shared" si="24"/>
        <v>---</v>
      </c>
      <c r="K128" s="86" t="str">
        <f t="shared" si="25"/>
        <v>---</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thickBot="1">
      <c r="B129" s="328">
        <v>3</v>
      </c>
      <c r="C129" s="329" t="s">
        <v>152</v>
      </c>
      <c r="D129" s="330"/>
      <c r="E129" s="207" t="s">
        <v>229</v>
      </c>
      <c r="F129" s="208"/>
      <c r="G129" s="209"/>
      <c r="H129" s="86" t="str">
        <f t="shared" si="22"/>
        <v>---</v>
      </c>
      <c r="I129" s="86" t="str">
        <f t="shared" si="23"/>
        <v>---</v>
      </c>
      <c r="J129" s="86" t="str">
        <f t="shared" si="24"/>
        <v>---</v>
      </c>
      <c r="K129" s="86" t="str">
        <f t="shared" si="25"/>
        <v>---</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324"/>
      <c r="C130" s="331"/>
      <c r="D130" s="332"/>
      <c r="E130" s="207" t="s">
        <v>155</v>
      </c>
      <c r="F130" s="208"/>
      <c r="G130" s="209"/>
      <c r="H130" s="86" t="str">
        <f t="shared" si="22"/>
        <v>---</v>
      </c>
      <c r="I130" s="86" t="str">
        <f t="shared" si="23"/>
        <v>---</v>
      </c>
      <c r="J130" s="86" t="str">
        <f t="shared" si="24"/>
        <v>---</v>
      </c>
      <c r="K130" s="86" t="str">
        <f t="shared" si="25"/>
        <v>---</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324"/>
      <c r="C131" s="333"/>
      <c r="D131" s="334"/>
      <c r="E131" s="207" t="s">
        <v>157</v>
      </c>
      <c r="F131" s="208"/>
      <c r="G131" s="209"/>
      <c r="H131" s="86" t="str">
        <f t="shared" si="22"/>
        <v>---</v>
      </c>
      <c r="I131" s="86" t="str">
        <f t="shared" si="23"/>
        <v>---</v>
      </c>
      <c r="J131" s="86" t="str">
        <f t="shared" si="24"/>
        <v>---</v>
      </c>
      <c r="K131" s="86" t="str">
        <f t="shared" si="25"/>
        <v>---</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324"/>
      <c r="C132" s="329" t="s">
        <v>230</v>
      </c>
      <c r="D132" s="330"/>
      <c r="E132" s="207" t="s">
        <v>231</v>
      </c>
      <c r="F132" s="208"/>
      <c r="G132" s="209"/>
      <c r="H132" s="86" t="str">
        <f t="shared" si="22"/>
        <v>---</v>
      </c>
      <c r="I132" s="86" t="str">
        <f t="shared" si="23"/>
        <v>---</v>
      </c>
      <c r="J132" s="86" t="str">
        <f t="shared" si="24"/>
        <v>---</v>
      </c>
      <c r="K132" s="86" t="str">
        <f t="shared" si="25"/>
        <v>---</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324"/>
      <c r="C133" s="331"/>
      <c r="D133" s="332"/>
      <c r="E133" s="207" t="s">
        <v>232</v>
      </c>
      <c r="F133" s="208"/>
      <c r="G133" s="209"/>
      <c r="H133" s="86" t="str">
        <f t="shared" si="22"/>
        <v>---</v>
      </c>
      <c r="I133" s="86" t="str">
        <f t="shared" si="23"/>
        <v>---</v>
      </c>
      <c r="J133" s="86" t="str">
        <f t="shared" si="24"/>
        <v>---</v>
      </c>
      <c r="K133" s="86" t="str">
        <f t="shared" si="25"/>
        <v>---</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324"/>
      <c r="C134" s="335"/>
      <c r="D134" s="336"/>
      <c r="E134" s="207" t="s">
        <v>164</v>
      </c>
      <c r="F134" s="208"/>
      <c r="G134" s="209"/>
      <c r="H134" s="86" t="str">
        <f t="shared" si="22"/>
        <v>---</v>
      </c>
      <c r="I134" s="86" t="str">
        <f t="shared" si="23"/>
        <v>---</v>
      </c>
      <c r="J134" s="86" t="str">
        <f t="shared" si="24"/>
        <v>---</v>
      </c>
      <c r="K134" s="86" t="str">
        <f t="shared" si="25"/>
        <v>---</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325"/>
      <c r="C135" s="337"/>
      <c r="D135" s="338"/>
      <c r="E135" s="207" t="s">
        <v>235</v>
      </c>
      <c r="F135" s="208"/>
      <c r="G135" s="210"/>
      <c r="H135" s="86" t="str">
        <f t="shared" si="22"/>
        <v>---</v>
      </c>
      <c r="I135" s="86" t="str">
        <f t="shared" si="23"/>
        <v>---</v>
      </c>
      <c r="J135" s="86" t="str">
        <f t="shared" si="24"/>
        <v>---</v>
      </c>
      <c r="K135" s="86" t="str">
        <f t="shared" si="25"/>
        <v>---</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6.899999999999999" thickBot="1">
      <c r="B136" s="207" t="s">
        <v>168</v>
      </c>
      <c r="C136" s="212"/>
      <c r="D136" s="212"/>
      <c r="E136" s="212"/>
      <c r="F136" s="213"/>
      <c r="G136" s="209"/>
      <c r="H136" s="89">
        <f>AX42</f>
        <v>0</v>
      </c>
      <c r="I136" s="89">
        <f>AX36</f>
        <v>0</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6.899999999999999" thickBot="1">
      <c r="B137" s="207" t="s">
        <v>170</v>
      </c>
      <c r="C137" s="212"/>
      <c r="D137" s="212"/>
      <c r="E137" s="212"/>
      <c r="F137" s="213"/>
      <c r="G137" s="209"/>
      <c r="H137" s="89">
        <f>AY42</f>
        <v>0</v>
      </c>
      <c r="I137" s="89">
        <f>AY36</f>
        <v>0</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6.899999999999999" thickBot="1">
      <c r="B138" s="207" t="s">
        <v>172</v>
      </c>
      <c r="C138" s="212"/>
      <c r="D138" s="212"/>
      <c r="E138" s="212"/>
      <c r="F138" s="213"/>
      <c r="G138" s="209"/>
      <c r="H138" s="89">
        <f>AZ42</f>
        <v>0</v>
      </c>
      <c r="I138" s="89">
        <f>AZ36</f>
        <v>0</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6.899999999999999" thickBot="1">
      <c r="B139" s="90"/>
      <c r="C139" s="123"/>
      <c r="D139" s="124" t="s">
        <v>174</v>
      </c>
      <c r="E139" s="125"/>
      <c r="F139" s="91"/>
      <c r="G139" s="92"/>
      <c r="H139" s="93" t="str">
        <f>BA43</f>
        <v/>
      </c>
      <c r="I139" s="93" t="str">
        <f>BA37</f>
        <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ht="13.9">
      <c r="B140" s="1"/>
      <c r="C140" s="1"/>
      <c r="D140" s="1"/>
      <c r="E140" s="1"/>
      <c r="F140" s="1"/>
      <c r="G140" s="1"/>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3.15" customHeight="1">
      <c r="B141" s="315" t="s">
        <v>234</v>
      </c>
      <c r="C141" s="316"/>
      <c r="D141" s="316"/>
      <c r="E141" s="316"/>
      <c r="F141" s="316"/>
      <c r="G141" s="316"/>
      <c r="H141" s="316"/>
      <c r="I141" s="316"/>
      <c r="J141" s="316"/>
      <c r="K141" s="317"/>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ht="13.9">
      <c r="B142" s="318"/>
      <c r="C142" s="319"/>
      <c r="D142" s="319"/>
      <c r="E142" s="319"/>
      <c r="F142" s="319"/>
      <c r="G142" s="319"/>
      <c r="H142" s="319"/>
      <c r="I142" s="319"/>
      <c r="J142" s="319"/>
      <c r="K142" s="320"/>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ht="13.9">
      <c r="B143" s="318"/>
      <c r="C143" s="319"/>
      <c r="D143" s="319"/>
      <c r="E143" s="319"/>
      <c r="F143" s="319"/>
      <c r="G143" s="319"/>
      <c r="H143" s="319"/>
      <c r="I143" s="319"/>
      <c r="J143" s="319"/>
      <c r="K143" s="320"/>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ht="13.9">
      <c r="B144" s="318"/>
      <c r="C144" s="319"/>
      <c r="D144" s="319"/>
      <c r="E144" s="319"/>
      <c r="F144" s="319"/>
      <c r="G144" s="319"/>
      <c r="H144" s="319"/>
      <c r="I144" s="319"/>
      <c r="J144" s="319"/>
      <c r="K144" s="320"/>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ht="13.9">
      <c r="B145" s="318"/>
      <c r="C145" s="319"/>
      <c r="D145" s="319"/>
      <c r="E145" s="319"/>
      <c r="F145" s="319"/>
      <c r="G145" s="319"/>
      <c r="H145" s="319"/>
      <c r="I145" s="319"/>
      <c r="J145" s="319"/>
      <c r="K145" s="320"/>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ht="13.9">
      <c r="B146" s="318"/>
      <c r="C146" s="319"/>
      <c r="D146" s="319"/>
      <c r="E146" s="319"/>
      <c r="F146" s="319"/>
      <c r="G146" s="319"/>
      <c r="H146" s="319"/>
      <c r="I146" s="319"/>
      <c r="J146" s="319"/>
      <c r="K146" s="320"/>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ht="13.9">
      <c r="B147" s="318"/>
      <c r="C147" s="319"/>
      <c r="D147" s="319"/>
      <c r="E147" s="319"/>
      <c r="F147" s="319"/>
      <c r="G147" s="319"/>
      <c r="H147" s="319"/>
      <c r="I147" s="319"/>
      <c r="J147" s="319"/>
      <c r="K147" s="320"/>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ht="13.9">
      <c r="B148" s="318"/>
      <c r="C148" s="319"/>
      <c r="D148" s="319"/>
      <c r="E148" s="319"/>
      <c r="F148" s="319"/>
      <c r="G148" s="319"/>
      <c r="H148" s="319"/>
      <c r="I148" s="319"/>
      <c r="J148" s="319"/>
      <c r="K148" s="320"/>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ht="13.9">
      <c r="B149" s="318"/>
      <c r="C149" s="319"/>
      <c r="D149" s="319"/>
      <c r="E149" s="319"/>
      <c r="F149" s="319"/>
      <c r="G149" s="319"/>
      <c r="H149" s="319"/>
      <c r="I149" s="319"/>
      <c r="J149" s="319"/>
      <c r="K149" s="320"/>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ht="13.9">
      <c r="B150" s="318"/>
      <c r="C150" s="319"/>
      <c r="D150" s="319"/>
      <c r="E150" s="319"/>
      <c r="F150" s="319"/>
      <c r="G150" s="319"/>
      <c r="H150" s="319"/>
      <c r="I150" s="319"/>
      <c r="J150" s="319"/>
      <c r="K150" s="320"/>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ht="13.9">
      <c r="B151" s="318"/>
      <c r="C151" s="319"/>
      <c r="D151" s="319"/>
      <c r="E151" s="319"/>
      <c r="F151" s="319"/>
      <c r="G151" s="319"/>
      <c r="H151" s="319"/>
      <c r="I151" s="319"/>
      <c r="J151" s="319"/>
      <c r="K151" s="320"/>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ht="13.9">
      <c r="B152" s="318"/>
      <c r="C152" s="319"/>
      <c r="D152" s="319"/>
      <c r="E152" s="319"/>
      <c r="F152" s="319"/>
      <c r="G152" s="319"/>
      <c r="H152" s="319"/>
      <c r="I152" s="319"/>
      <c r="J152" s="319"/>
      <c r="K152" s="320"/>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ht="13.9">
      <c r="B153" s="318"/>
      <c r="C153" s="319"/>
      <c r="D153" s="319"/>
      <c r="E153" s="319"/>
      <c r="F153" s="319"/>
      <c r="G153" s="319"/>
      <c r="H153" s="319"/>
      <c r="I153" s="319"/>
      <c r="J153" s="319"/>
      <c r="K153" s="320"/>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ht="13.9">
      <c r="B154" s="318"/>
      <c r="C154" s="319"/>
      <c r="D154" s="319"/>
      <c r="E154" s="319"/>
      <c r="F154" s="319"/>
      <c r="G154" s="319"/>
      <c r="H154" s="319"/>
      <c r="I154" s="319"/>
      <c r="J154" s="319"/>
      <c r="K154" s="320"/>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ht="13.9">
      <c r="B155" s="321"/>
      <c r="C155" s="322"/>
      <c r="D155" s="322"/>
      <c r="E155" s="322"/>
      <c r="F155" s="322"/>
      <c r="G155" s="322"/>
      <c r="H155" s="322"/>
      <c r="I155" s="322"/>
      <c r="J155" s="322"/>
      <c r="K155" s="323"/>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ht="13.9">
      <c r="B156" s="1"/>
      <c r="C156" s="1"/>
      <c r="D156" s="1"/>
      <c r="E156" s="1"/>
      <c r="F156" s="1"/>
      <c r="G156" s="1"/>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ht="13.9">
      <c r="B157" s="1"/>
      <c r="C157" s="1"/>
      <c r="D157" s="1"/>
      <c r="E157" s="1"/>
      <c r="F157" s="1"/>
      <c r="G157" s="1"/>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ht="13.9" hidden="1">
      <c r="B158" s="1"/>
      <c r="C158" s="1"/>
      <c r="D158" s="1"/>
      <c r="E158" s="1"/>
      <c r="F158" s="1"/>
      <c r="G158" s="1"/>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ht="13.9" hidden="1">
      <c r="B159" s="1"/>
      <c r="C159" s="1"/>
      <c r="D159" s="1"/>
      <c r="E159" s="1"/>
      <c r="F159" s="1"/>
      <c r="G159" s="1"/>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ht="13.9" hidden="1">
      <c r="B160" s="1"/>
      <c r="C160" s="1"/>
      <c r="D160" s="1"/>
      <c r="E160" s="1"/>
      <c r="F160" s="1"/>
      <c r="G160" s="1"/>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ht="13.9" hidden="1">
      <c r="B161" s="1"/>
      <c r="C161" s="1"/>
      <c r="D161" s="1"/>
      <c r="E161" s="1"/>
      <c r="F161" s="1"/>
      <c r="G161" s="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ht="13.9" hidden="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ht="13.9" hidden="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ht="13.9" hidden="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ht="13.9" hidden="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ht="13.9" hidden="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ht="13.9" hidden="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ht="13.9" hidden="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ht="13.9" hidden="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ht="13.9" hidden="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ht="13.9" hidden="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ht="13.9" hidden="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ht="13.9" hidden="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sheetData>
  <protectedRanges>
    <protectedRange sqref="BL37:BV58 BR78:BR107 BV3:CE27 AR113:AT137 Y3:AH27" name="Expected"/>
    <protectedRange sqref="H3:K27" name="Year4Range"/>
    <protectedRange sqref="X3:X27 L3:R27" name="Year5Range"/>
  </protectedRanges>
  <mergeCells count="40">
    <mergeCell ref="B141:K155"/>
    <mergeCell ref="B117:B128"/>
    <mergeCell ref="C117:D119"/>
    <mergeCell ref="C120:D122"/>
    <mergeCell ref="C123:D125"/>
    <mergeCell ref="C126:D128"/>
    <mergeCell ref="B129:B135"/>
    <mergeCell ref="C129:D131"/>
    <mergeCell ref="C132:D135"/>
    <mergeCell ref="B111:B116"/>
    <mergeCell ref="C111:D112"/>
    <mergeCell ref="C113:D116"/>
    <mergeCell ref="B31:F31"/>
    <mergeCell ref="B33:C34"/>
    <mergeCell ref="B35:K35"/>
    <mergeCell ref="B36:D36"/>
    <mergeCell ref="E36:H36"/>
    <mergeCell ref="I36:K36"/>
    <mergeCell ref="B37:D37"/>
    <mergeCell ref="E37:H37"/>
    <mergeCell ref="I37:K37"/>
    <mergeCell ref="C110:D110"/>
    <mergeCell ref="E110:G110"/>
    <mergeCell ref="G72:K72"/>
    <mergeCell ref="B30:G30"/>
    <mergeCell ref="C2:D2"/>
    <mergeCell ref="E2:G2"/>
    <mergeCell ref="B3:B8"/>
    <mergeCell ref="C3:D4"/>
    <mergeCell ref="C5:D8"/>
    <mergeCell ref="B9:B20"/>
    <mergeCell ref="C9:D11"/>
    <mergeCell ref="C12:D14"/>
    <mergeCell ref="C15:D17"/>
    <mergeCell ref="C18:D20"/>
    <mergeCell ref="B21:B27"/>
    <mergeCell ref="C21:D23"/>
    <mergeCell ref="C24:D27"/>
    <mergeCell ref="B28:G28"/>
    <mergeCell ref="B29:G29"/>
  </mergeCells>
  <conditionalFormatting sqref="D43:D45 F43:F45 H43:H45 J43:J45">
    <cfRule type="containsErrors" dxfId="74" priority="11">
      <formula>ISERROR(D43)</formula>
    </cfRule>
  </conditionalFormatting>
  <conditionalFormatting sqref="H111:I135">
    <cfRule type="containsText" dxfId="73" priority="1" operator="containsText" text="error">
      <formula>NOT(ISERROR(SEARCH("error",H111)))</formula>
    </cfRule>
  </conditionalFormatting>
  <conditionalFormatting sqref="H3:K9 R3:R27 Y3:AH27 AK3:AT27 AV3:AV27 BJ3:BT27 BV3:CE27 L4:L21 M4:Q27 I10:K12 H10:H27 K13:K21 I13:J27 K22:L27">
    <cfRule type="containsText" dxfId="72" priority="8" operator="containsText" text="*80">
      <formula>NOT(ISERROR(SEARCH("*80",H3)))</formula>
    </cfRule>
    <cfRule type="containsText" dxfId="71" priority="9" operator="containsText" text="60-79">
      <formula>NOT(ISERROR(SEARCH("60-79",H3)))</formula>
    </cfRule>
    <cfRule type="containsText" dxfId="70" priority="10" operator="containsText" text="&lt;60">
      <formula>NOT(ISERROR(SEARCH("&lt;60",H3)))</formula>
    </cfRule>
  </conditionalFormatting>
  <conditionalFormatting sqref="I111:K135 H111:H139">
    <cfRule type="containsText" dxfId="69" priority="2" operator="containsText" text="80">
      <formula>NOT(ISERROR(SEARCH("80",H111)))</formula>
    </cfRule>
    <cfRule type="containsText" dxfId="68" priority="3" operator="containsText" text="60-79">
      <formula>NOT(ISERROR(SEARCH("60-79",H111)))</formula>
    </cfRule>
    <cfRule type="containsText" dxfId="67" priority="4" operator="containsText" text="&lt;60">
      <formula>NOT(ISERROR(SEARCH("&lt;60",H111)))</formula>
    </cfRule>
  </conditionalFormatting>
  <conditionalFormatting sqref="L3:Q3">
    <cfRule type="containsText" dxfId="66" priority="5" operator="containsText" text="*80">
      <formula>NOT(ISERROR(SEARCH("*80",L3)))</formula>
    </cfRule>
    <cfRule type="containsText" dxfId="65" priority="6" operator="containsText" text="60-79">
      <formula>NOT(ISERROR(SEARCH("60-79",L3)))</formula>
    </cfRule>
    <cfRule type="containsText" dxfId="64" priority="7" operator="containsText" text="&lt;60">
      <formula>NOT(ISERROR(SEARCH("&lt;60",L3)))</formula>
    </cfRule>
  </conditionalFormatting>
  <dataValidations count="2">
    <dataValidation type="list" allowBlank="1" showInputMessage="1" showErrorMessage="1" errorTitle="Error in entry" error="Please use list items only." sqref="H3:R27 Y3:AH27" xr:uid="{620D0E6A-C0FC-4868-BB59-5C490DC7CCCB}">
      <formula1>ValidDepts</formula1>
    </dataValidation>
    <dataValidation allowBlank="1" showInputMessage="1" showErrorMessage="1" errorTitle="Error in entry" error="Please use list items only." sqref="BL37:BV58 BJ35:BT35 BJ28:BT31 BV28:CE31 AK3:AT30 AU113:BE137" xr:uid="{0DC0ABFB-D45E-44E0-BB69-52ECD9445C56}"/>
  </dataValidations>
  <pageMargins left="0.70866141732283472" right="0.70866141732283472" top="0.74803149606299213" bottom="0.74803149606299213" header="0.31496062992125984" footer="0.31496062992125984"/>
  <pageSetup paperSize="9" scale="68" fitToHeight="0" orientation="portrait"/>
  <rowBreaks count="1" manualBreakCount="1">
    <brk id="108" max="12" man="1"/>
  </rowBreaks>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0AC53-D35B-4464-9B99-0D397BC956CD}">
  <sheetPr>
    <pageSetUpPr fitToPage="1"/>
  </sheetPr>
  <dimension ref="A1:CN173"/>
  <sheetViews>
    <sheetView showGridLines="0" topLeftCell="A111" zoomScaleNormal="100" zoomScaleSheetLayoutView="80" zoomScalePageLayoutView="25" workbookViewId="0">
      <selection activeCell="G72" sqref="G72:K72"/>
    </sheetView>
  </sheetViews>
  <sheetFormatPr defaultColWidth="8.7109375" defaultRowHeight="13.15" customHeight="1" zeroHeight="1"/>
  <cols>
    <col min="1" max="1" width="2.7109375" style="1" customWidth="1"/>
    <col min="2" max="6" width="10.7109375" style="1" customWidth="1"/>
    <col min="7" max="7" width="20.42578125" style="1" customWidth="1"/>
    <col min="8" max="13" width="10.7109375" style="8" customWidth="1"/>
    <col min="14" max="16" width="10.7109375" style="8" hidden="1" customWidth="1"/>
    <col min="17" max="23" width="10.7109375" style="1" hidden="1" customWidth="1"/>
    <col min="24" max="24" width="2.7109375" style="1" customWidth="1"/>
    <col min="25" max="26" width="10.7109375" style="1" customWidth="1"/>
    <col min="27" max="27" width="10.7109375" style="8" customWidth="1"/>
    <col min="28" max="28" width="10.7109375" style="1" customWidth="1"/>
    <col min="29" max="29" width="11.7109375" style="1" customWidth="1"/>
    <col min="30" max="34" width="10.7109375" style="8" hidden="1" customWidth="1"/>
    <col min="35" max="35" width="2.7109375" style="8" customWidth="1"/>
    <col min="36" max="36" width="5.42578125" style="8" customWidth="1"/>
    <col min="37" max="37" width="12.28515625" style="1" hidden="1" customWidth="1"/>
    <col min="38" max="38" width="9.28515625" style="1" hidden="1" customWidth="1"/>
    <col min="39" max="39" width="15.28515625" style="1" hidden="1" customWidth="1"/>
    <col min="40" max="40" width="10" style="1" hidden="1" customWidth="1"/>
    <col min="41" max="41" width="13.42578125" style="1" hidden="1" customWidth="1"/>
    <col min="42" max="42" width="15.7109375" style="1" hidden="1" customWidth="1"/>
    <col min="43" max="43" width="13.7109375" style="1" hidden="1" customWidth="1"/>
    <col min="44" max="44" width="12.7109375" style="1" hidden="1" customWidth="1"/>
    <col min="45" max="49" width="8.7109375" style="1" hidden="1" customWidth="1"/>
    <col min="50" max="50" width="16.7109375" style="1" hidden="1" customWidth="1"/>
    <col min="51" max="51" width="8.7109375" style="1" hidden="1" customWidth="1"/>
    <col min="52" max="53" width="11.7109375" style="1" hidden="1" customWidth="1"/>
    <col min="54" max="63" width="8.7109375" style="1" hidden="1" customWidth="1"/>
    <col min="64" max="64" width="13" style="8" hidden="1" customWidth="1"/>
    <col min="65" max="65" width="11.28515625" style="8" hidden="1" customWidth="1"/>
    <col min="66" max="68" width="8.7109375" style="8" hidden="1" customWidth="1"/>
    <col min="69" max="71" width="13" style="8" hidden="1" customWidth="1"/>
    <col min="72" max="72" width="11.7109375" style="8" hidden="1" customWidth="1"/>
    <col min="73" max="73" width="7.42578125" style="8" hidden="1" customWidth="1"/>
    <col min="74" max="74" width="13.28515625" style="8" hidden="1" customWidth="1"/>
    <col min="75" max="82" width="7.42578125" style="8" hidden="1" customWidth="1"/>
    <col min="83" max="84" width="6.7109375" style="8" hidden="1" customWidth="1"/>
    <col min="85" max="85" width="8.7109375" style="1" hidden="1" customWidth="1"/>
    <col min="86" max="86" width="11.28515625" style="8" hidden="1" customWidth="1"/>
    <col min="87" max="87" width="8.7109375" style="1" hidden="1" customWidth="1"/>
    <col min="88" max="88" width="8.7109375" style="8" hidden="1" customWidth="1"/>
    <col min="89" max="89" width="8.7109375" style="1" hidden="1" customWidth="1"/>
    <col min="90" max="90" width="8.7109375" style="8" hidden="1" customWidth="1"/>
    <col min="91" max="91" width="8.7109375" style="1" hidden="1" customWidth="1"/>
    <col min="92" max="92" width="8.7109375" style="8" hidden="1" customWidth="1"/>
    <col min="93" max="16383" width="0" style="1" hidden="1" customWidth="1"/>
    <col min="16384" max="16384" width="0.28515625" style="1" customWidth="1"/>
  </cols>
  <sheetData>
    <row r="1" spans="2:92" ht="7.15" customHeight="1" thickBot="1">
      <c r="H1" s="2"/>
      <c r="I1" s="3"/>
      <c r="J1" s="3"/>
      <c r="K1" s="3"/>
      <c r="L1" s="3"/>
      <c r="M1" s="4"/>
      <c r="N1" s="4"/>
      <c r="O1" s="4"/>
      <c r="P1" s="4"/>
      <c r="AA1" s="3"/>
      <c r="AD1" s="3"/>
      <c r="AE1" s="3"/>
      <c r="AF1" s="3"/>
      <c r="AG1" s="3"/>
      <c r="AH1" s="3"/>
      <c r="AI1" s="3"/>
      <c r="AJ1" s="3"/>
      <c r="AW1" s="5" t="s">
        <v>38</v>
      </c>
      <c r="AX1" s="5"/>
      <c r="BE1" s="1" t="s">
        <v>39</v>
      </c>
      <c r="BJ1" s="5" t="s">
        <v>40</v>
      </c>
      <c r="BK1" s="5"/>
      <c r="BL1" s="6"/>
      <c r="BM1" s="7"/>
      <c r="BN1" s="3"/>
      <c r="BO1" s="3"/>
      <c r="BP1" s="3"/>
      <c r="BT1" s="4"/>
      <c r="BU1" s="4"/>
      <c r="BV1" s="9" t="s">
        <v>41</v>
      </c>
      <c r="BW1" s="10"/>
      <c r="BX1" s="10"/>
      <c r="BY1" s="10"/>
      <c r="BZ1" s="11"/>
      <c r="CH1" s="3"/>
      <c r="CJ1" s="3"/>
      <c r="CL1" s="3"/>
      <c r="CN1" s="3"/>
    </row>
    <row r="2" spans="2:92" ht="41.65" customHeight="1" thickBot="1">
      <c r="B2" s="12" t="s">
        <v>42</v>
      </c>
      <c r="C2" s="266" t="s">
        <v>43</v>
      </c>
      <c r="D2" s="267"/>
      <c r="E2" s="266" t="s">
        <v>44</v>
      </c>
      <c r="F2" s="268"/>
      <c r="G2" s="267"/>
      <c r="H2" s="203" t="s">
        <v>45</v>
      </c>
      <c r="I2" s="145" t="s">
        <v>46</v>
      </c>
      <c r="J2" s="147" t="s">
        <v>47</v>
      </c>
      <c r="K2" s="153" t="s">
        <v>48</v>
      </c>
      <c r="L2" s="148" t="s">
        <v>49</v>
      </c>
      <c r="M2" s="13" t="s">
        <v>50</v>
      </c>
      <c r="N2" s="13" t="s">
        <v>51</v>
      </c>
      <c r="O2" s="13" t="s">
        <v>52</v>
      </c>
      <c r="P2" s="13" t="s">
        <v>53</v>
      </c>
      <c r="Q2" s="13" t="s">
        <v>54</v>
      </c>
      <c r="R2" s="14" t="s">
        <v>55</v>
      </c>
      <c r="Y2" s="146" t="s">
        <v>56</v>
      </c>
      <c r="Z2" s="150" t="s">
        <v>57</v>
      </c>
      <c r="AA2" s="154" t="s">
        <v>58</v>
      </c>
      <c r="AB2" s="149" t="s">
        <v>59</v>
      </c>
      <c r="AC2" s="151" t="s">
        <v>60</v>
      </c>
      <c r="AD2" s="15" t="s">
        <v>61</v>
      </c>
      <c r="AE2" s="15" t="s">
        <v>62</v>
      </c>
      <c r="AF2" s="15" t="s">
        <v>63</v>
      </c>
      <c r="AG2" s="15" t="s">
        <v>64</v>
      </c>
      <c r="AH2" s="15" t="s">
        <v>65</v>
      </c>
      <c r="AK2" s="16" t="s">
        <v>66</v>
      </c>
      <c r="AL2" s="16" t="s">
        <v>67</v>
      </c>
      <c r="AM2" s="16" t="s">
        <v>68</v>
      </c>
      <c r="AN2" s="16" t="s">
        <v>69</v>
      </c>
      <c r="AO2" s="16" t="s">
        <v>70</v>
      </c>
      <c r="AP2" s="16" t="s">
        <v>71</v>
      </c>
      <c r="AQ2" s="16" t="s">
        <v>72</v>
      </c>
      <c r="AR2" s="16" t="s">
        <v>73</v>
      </c>
      <c r="AS2" s="16" t="s">
        <v>74</v>
      </c>
      <c r="AT2" s="16" t="s">
        <v>75</v>
      </c>
      <c r="AW2" s="17" t="s">
        <v>76</v>
      </c>
      <c r="AX2" s="17" t="s">
        <v>77</v>
      </c>
      <c r="AY2" s="17" t="s">
        <v>78</v>
      </c>
      <c r="AZ2" s="17" t="s">
        <v>79</v>
      </c>
      <c r="BA2" s="17" t="s">
        <v>80</v>
      </c>
      <c r="BB2" s="17" t="s">
        <v>81</v>
      </c>
      <c r="BC2" s="17" t="s">
        <v>82</v>
      </c>
      <c r="BE2" s="1" t="s">
        <v>83</v>
      </c>
      <c r="BF2" s="1" t="s">
        <v>84</v>
      </c>
      <c r="BJ2" s="18" t="s">
        <v>85</v>
      </c>
      <c r="BK2" s="18" t="s">
        <v>86</v>
      </c>
      <c r="BL2" s="18" t="s">
        <v>87</v>
      </c>
      <c r="BM2" s="18" t="s">
        <v>88</v>
      </c>
      <c r="BN2" s="18" t="s">
        <v>89</v>
      </c>
      <c r="BO2" s="18" t="s">
        <v>90</v>
      </c>
      <c r="BP2" s="18" t="s">
        <v>91</v>
      </c>
      <c r="BQ2" s="18" t="s">
        <v>92</v>
      </c>
      <c r="BR2" s="18" t="s">
        <v>93</v>
      </c>
      <c r="BS2" s="18" t="s">
        <v>94</v>
      </c>
      <c r="BT2" s="18" t="s">
        <v>95</v>
      </c>
      <c r="BV2" s="19" t="s">
        <v>96</v>
      </c>
      <c r="BW2" s="19" t="s">
        <v>97</v>
      </c>
      <c r="BX2" s="19" t="s">
        <v>98</v>
      </c>
      <c r="BY2" s="19" t="s">
        <v>99</v>
      </c>
      <c r="BZ2" s="19" t="s">
        <v>100</v>
      </c>
      <c r="CA2" s="19" t="s">
        <v>101</v>
      </c>
      <c r="CB2" s="19" t="s">
        <v>102</v>
      </c>
      <c r="CC2" s="19" t="s">
        <v>103</v>
      </c>
      <c r="CD2" s="19" t="s">
        <v>104</v>
      </c>
      <c r="CE2" s="19" t="s">
        <v>105</v>
      </c>
    </row>
    <row r="3" spans="2:92" ht="13.5" customHeight="1" thickBot="1">
      <c r="B3" s="351">
        <v>1</v>
      </c>
      <c r="C3" s="354" t="s">
        <v>106</v>
      </c>
      <c r="D3" s="355"/>
      <c r="E3" s="204" t="s">
        <v>107</v>
      </c>
      <c r="F3" s="205"/>
      <c r="G3" s="206"/>
      <c r="H3" s="24" t="s">
        <v>109</v>
      </c>
      <c r="I3" s="25" t="s">
        <v>109</v>
      </c>
      <c r="J3" s="25" t="s">
        <v>109</v>
      </c>
      <c r="K3" s="25" t="s">
        <v>109</v>
      </c>
      <c r="L3" s="24" t="s">
        <v>109</v>
      </c>
      <c r="M3" s="24" t="s">
        <v>109</v>
      </c>
      <c r="N3" s="24" t="s">
        <v>109</v>
      </c>
      <c r="O3" s="24" t="s">
        <v>109</v>
      </c>
      <c r="P3" s="24" t="s">
        <v>109</v>
      </c>
      <c r="Q3" s="24" t="s">
        <v>109</v>
      </c>
      <c r="R3" s="26" t="s">
        <v>109</v>
      </c>
      <c r="Y3" s="25" t="s">
        <v>109</v>
      </c>
      <c r="Z3" s="25" t="s">
        <v>109</v>
      </c>
      <c r="AA3" s="25" t="s">
        <v>109</v>
      </c>
      <c r="AB3" s="25" t="s">
        <v>109</v>
      </c>
      <c r="AC3" s="164" t="s">
        <v>109</v>
      </c>
      <c r="AD3" s="23" t="s">
        <v>109</v>
      </c>
      <c r="AE3" s="23" t="s">
        <v>109</v>
      </c>
      <c r="AF3" s="23" t="s">
        <v>109</v>
      </c>
      <c r="AG3" s="23" t="s">
        <v>109</v>
      </c>
      <c r="AH3" s="23" t="s">
        <v>109</v>
      </c>
      <c r="AK3" s="27" t="str">
        <f t="shared" ref="AK3:AT25" si="0">IFERROR(IF(I3="---","",IF(Y3="---","No Target Set",IF(BV3=BK3,"On Target",IF(BV3&gt;BK3,"Behind",IF(BV3&lt;BK3,"Ahead"))))),"")</f>
        <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111</v>
      </c>
      <c r="AX3" s="30" t="str">
        <f t="shared" ref="AX3:AX27" si="1">_xlfn.IFNA(LOOKUP(2,1/(H3:R3&lt;&gt;"---"),H3:R3),"---")</f>
        <v>---</v>
      </c>
      <c r="AY3" s="50" t="e">
        <f>VALUE(IF(AX3="---","",VLOOKUP(AX3,List167834567910246[],2,FALSE)))</f>
        <v>#VALUE!</v>
      </c>
      <c r="AZ3" s="1" t="str">
        <f t="shared" ref="AZ3:AZ27" si="2">_xlfn.IFNA(LOOKUP(2,1/(H3:Q3&lt;&gt;"---"),X3:AF3),"---")</f>
        <v>---</v>
      </c>
      <c r="BA3" s="1" t="e">
        <f>VALUE(IF(AZ3="---","",VLOOKUP(AZ3,List167834567910246[],2,FALSE)))</f>
        <v>#VALUE!</v>
      </c>
      <c r="BB3" s="1" t="str">
        <f t="shared" ref="BB3:BB27" si="3">_xlfn.IFNA(LOOKUP(2,1/(AK3:AT3&lt;&gt;""),AK3:AT3),"---")</f>
        <v>---</v>
      </c>
      <c r="BC3" s="1" t="str">
        <f t="shared" ref="BC3:BC27" si="4">_xlfn.IFNA(LOOKUP(2,1/(H3:R3&lt;&gt;"---"),H$2:R$2),"---")</f>
        <v>---</v>
      </c>
      <c r="BE3" s="31" t="s">
        <v>109</v>
      </c>
      <c r="BI3" s="29" t="s">
        <v>111</v>
      </c>
      <c r="BJ3" s="161" t="str">
        <f>IF(H3="---","",VLOOKUP(H3,List167834567910246[],2,FALSE))</f>
        <v/>
      </c>
      <c r="BK3" s="161" t="str">
        <f>IF(I3="---","",VLOOKUP(I3,List167834567910246[],2,FALSE))</f>
        <v/>
      </c>
      <c r="BL3" s="161" t="str">
        <f>IF(J3="---","",VLOOKUP(J3,List167834567910246[],2,FALSE))</f>
        <v/>
      </c>
      <c r="BM3" s="161" t="str">
        <f>IF(K3="---","",VLOOKUP(K3,List167834567910246[],2,FALSE))</f>
        <v/>
      </c>
      <c r="BN3" s="161" t="str">
        <f>IF(L3="---","",VLOOKUP(L3,List167834567910246[],2,FALSE))</f>
        <v/>
      </c>
      <c r="BO3" s="161" t="str">
        <f>IF(M3="---","",VLOOKUP(M3,List167834567910246[],2,FALSE))</f>
        <v/>
      </c>
      <c r="BP3" s="161" t="str">
        <f>IF(N3="---","",VLOOKUP(N3,List167834567910246[],2,FALSE))</f>
        <v/>
      </c>
      <c r="BQ3" s="161" t="str">
        <f>IF(O3="---","",VLOOKUP(O3,List167834567910246[],2,FALSE))</f>
        <v/>
      </c>
      <c r="BR3" s="161" t="str">
        <f>IF(P3="---","",VLOOKUP(P3,List167834567910246[],2,FALSE))</f>
        <v/>
      </c>
      <c r="BS3" s="161" t="str">
        <f>IF(Q3="---","",VLOOKUP(Q3,List167834567910246[],2,FALSE))</f>
        <v/>
      </c>
      <c r="BT3" s="161" t="str">
        <f>IF(R3="---","",VLOOKUP(R3,List167834567910246[],2,FALSE))</f>
        <v/>
      </c>
      <c r="BU3" s="29" t="s">
        <v>111</v>
      </c>
      <c r="BV3" s="161" t="str">
        <f>IF(Y3="---","",VLOOKUP(Y3,List167834567910246[],2,FALSE))</f>
        <v/>
      </c>
      <c r="BW3" s="161" t="str">
        <f>IF(Z3="---","",VLOOKUP(Z3,List167834567910246[],2,FALSE))</f>
        <v/>
      </c>
      <c r="BX3" s="161" t="str">
        <f>IF(AA3="---","",VLOOKUP(AA3,List167834567910246[],2,FALSE))</f>
        <v/>
      </c>
      <c r="BY3" s="161" t="str">
        <f>IF(AB3="---","",VLOOKUP(AB3,List167834567910246[],2,FALSE))</f>
        <v/>
      </c>
      <c r="BZ3" s="161" t="str">
        <f>IF(AC3="---","",VLOOKUP(AC3,List167834567910246[],2,FALSE))</f>
        <v/>
      </c>
      <c r="CA3" s="161" t="str">
        <f>IF(AD3="---","",VLOOKUP(AD3,List167834567910246[],2,FALSE))</f>
        <v/>
      </c>
      <c r="CB3" s="161" t="str">
        <f>IF(AE3="---","",VLOOKUP(AE3,List167834567910246[],2,FALSE))</f>
        <v/>
      </c>
      <c r="CC3" s="161" t="str">
        <f>IF(AF3="---","",VLOOKUP(AF3,List167834567910246[],2,FALSE))</f>
        <v/>
      </c>
      <c r="CD3" s="161" t="str">
        <f>IF(AG3="---","",VLOOKUP(AG3,List167834567910246[],2,FALSE))</f>
        <v/>
      </c>
      <c r="CE3" s="161" t="str">
        <f>IF(AH3="---","",VLOOKUP(AH3,List167834567910246[],2,FALSE))</f>
        <v/>
      </c>
    </row>
    <row r="4" spans="2:92" ht="13.5" customHeight="1" thickBot="1">
      <c r="B4" s="352"/>
      <c r="C4" s="354"/>
      <c r="D4" s="355"/>
      <c r="E4" s="204" t="s">
        <v>112</v>
      </c>
      <c r="F4" s="205"/>
      <c r="G4" s="206"/>
      <c r="H4" s="25" t="s">
        <v>109</v>
      </c>
      <c r="I4" s="25" t="s">
        <v>109</v>
      </c>
      <c r="J4" s="25" t="s">
        <v>109</v>
      </c>
      <c r="K4" s="25" t="s">
        <v>109</v>
      </c>
      <c r="L4" s="25" t="s">
        <v>109</v>
      </c>
      <c r="M4" s="25" t="s">
        <v>109</v>
      </c>
      <c r="N4" s="25" t="s">
        <v>109</v>
      </c>
      <c r="O4" s="25" t="s">
        <v>109</v>
      </c>
      <c r="P4" s="25" t="s">
        <v>109</v>
      </c>
      <c r="Q4" s="25" t="s">
        <v>109</v>
      </c>
      <c r="R4" s="32" t="s">
        <v>109</v>
      </c>
      <c r="Y4" s="25" t="s">
        <v>109</v>
      </c>
      <c r="Z4" s="25" t="s">
        <v>109</v>
      </c>
      <c r="AA4" s="25" t="s">
        <v>109</v>
      </c>
      <c r="AB4" s="25" t="s">
        <v>109</v>
      </c>
      <c r="AC4" s="32" t="s">
        <v>109</v>
      </c>
      <c r="AD4" s="23" t="s">
        <v>109</v>
      </c>
      <c r="AE4" s="23" t="s">
        <v>109</v>
      </c>
      <c r="AF4" s="23" t="s">
        <v>109</v>
      </c>
      <c r="AG4" s="23" t="s">
        <v>109</v>
      </c>
      <c r="AH4" s="23" t="s">
        <v>109</v>
      </c>
      <c r="AK4" s="27" t="str">
        <f t="shared" si="0"/>
        <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113</v>
      </c>
      <c r="AX4" s="30" t="str">
        <f t="shared" si="1"/>
        <v>---</v>
      </c>
      <c r="AY4" s="50" t="e">
        <f>VALUE(IF(AX4="---","",VLOOKUP(AX4,List167834567910246[],2,FALSE)))</f>
        <v>#VALUE!</v>
      </c>
      <c r="AZ4" s="1" t="str">
        <f t="shared" si="2"/>
        <v>---</v>
      </c>
      <c r="BA4" s="1" t="e">
        <f>VALUE(IF(AZ4="---","",VLOOKUP(AZ4,List167834567910246[],2,FALSE)))</f>
        <v>#VALUE!</v>
      </c>
      <c r="BB4" s="1" t="str">
        <f t="shared" si="3"/>
        <v>---</v>
      </c>
      <c r="BC4" s="1" t="str">
        <f t="shared" si="4"/>
        <v>---</v>
      </c>
      <c r="BE4" s="33" t="s">
        <v>110</v>
      </c>
      <c r="BF4" s="1">
        <v>1</v>
      </c>
      <c r="BI4" s="29" t="s">
        <v>113</v>
      </c>
      <c r="BJ4" s="161" t="str">
        <f>IF(H4="---","",VLOOKUP(H4,List167834567910246[],2,FALSE))</f>
        <v/>
      </c>
      <c r="BK4" s="161" t="str">
        <f>IF(I4="---","",VLOOKUP(I4,List167834567910246[],2,FALSE))</f>
        <v/>
      </c>
      <c r="BL4" s="161" t="str">
        <f>IF(J4="---","",VLOOKUP(J4,List167834567910246[],2,FALSE))</f>
        <v/>
      </c>
      <c r="BM4" s="161" t="str">
        <f>IF(K4="---","",VLOOKUP(K4,List167834567910246[],2,FALSE))</f>
        <v/>
      </c>
      <c r="BN4" s="161" t="str">
        <f>IF(L4="---","",VLOOKUP(L4,List167834567910246[],2,FALSE))</f>
        <v/>
      </c>
      <c r="BO4" s="161" t="str">
        <f>IF(M4="---","",VLOOKUP(M4,List167834567910246[],2,FALSE))</f>
        <v/>
      </c>
      <c r="BP4" s="161" t="str">
        <f>IF(N4="---","",VLOOKUP(N4,List167834567910246[],2,FALSE))</f>
        <v/>
      </c>
      <c r="BQ4" s="161" t="str">
        <f>IF(O4="---","",VLOOKUP(O4,List167834567910246[],2,FALSE))</f>
        <v/>
      </c>
      <c r="BR4" s="161" t="str">
        <f>IF(P4="---","",VLOOKUP(P4,List167834567910246[],2,FALSE))</f>
        <v/>
      </c>
      <c r="BS4" s="161" t="str">
        <f>IF(Q4="---","",VLOOKUP(Q4,List167834567910246[],2,FALSE))</f>
        <v/>
      </c>
      <c r="BT4" s="161" t="str">
        <f>IF(R4="---","",VLOOKUP(R4,List167834567910246[],2,FALSE))</f>
        <v/>
      </c>
      <c r="BU4" s="29" t="s">
        <v>113</v>
      </c>
      <c r="BV4" s="161" t="str">
        <f>IF(Y4="---","",VLOOKUP(Y4,List167834567910246[],2,FALSE))</f>
        <v/>
      </c>
      <c r="BW4" s="161" t="str">
        <f>IF(Z4="---","",VLOOKUP(Z4,List167834567910246[],2,FALSE))</f>
        <v/>
      </c>
      <c r="BX4" s="161" t="str">
        <f>IF(AA4="---","",VLOOKUP(AA4,List167834567910246[],2,FALSE))</f>
        <v/>
      </c>
      <c r="BY4" s="161" t="str">
        <f>IF(AB4="---","",VLOOKUP(AB4,List167834567910246[],2,FALSE))</f>
        <v/>
      </c>
      <c r="BZ4" s="161" t="str">
        <f>IF(AC4="---","",VLOOKUP(AC4,List167834567910246[],2,FALSE))</f>
        <v/>
      </c>
      <c r="CA4" s="161" t="str">
        <f>IF(AD4="---","",VLOOKUP(AD4,List167834567910246[],2,FALSE))</f>
        <v/>
      </c>
      <c r="CB4" s="161" t="str">
        <f>IF(AE4="---","",VLOOKUP(AE4,List167834567910246[],2,FALSE))</f>
        <v/>
      </c>
      <c r="CC4" s="161" t="str">
        <f>IF(AF4="---","",VLOOKUP(AF4,List167834567910246[],2,FALSE))</f>
        <v/>
      </c>
      <c r="CD4" s="161" t="str">
        <f>IF(AG4="---","",VLOOKUP(AG4,List167834567910246[],2,FALSE))</f>
        <v/>
      </c>
      <c r="CE4" s="161" t="str">
        <f>IF(AH4="---","",VLOOKUP(AH4,List167834567910246[],2,FALSE))</f>
        <v/>
      </c>
    </row>
    <row r="5" spans="2:92" ht="13.5" customHeight="1" thickBot="1">
      <c r="B5" s="352"/>
      <c r="C5" s="354" t="s">
        <v>114</v>
      </c>
      <c r="D5" s="355"/>
      <c r="E5" s="204" t="s">
        <v>115</v>
      </c>
      <c r="F5" s="205"/>
      <c r="G5" s="206"/>
      <c r="H5" s="25" t="s">
        <v>109</v>
      </c>
      <c r="I5" s="25" t="s">
        <v>109</v>
      </c>
      <c r="J5" s="25" t="s">
        <v>109</v>
      </c>
      <c r="K5" s="25" t="s">
        <v>109</v>
      </c>
      <c r="L5" s="25" t="s">
        <v>109</v>
      </c>
      <c r="M5" s="25" t="s">
        <v>109</v>
      </c>
      <c r="N5" s="25" t="s">
        <v>109</v>
      </c>
      <c r="O5" s="25" t="s">
        <v>109</v>
      </c>
      <c r="P5" s="25" t="s">
        <v>109</v>
      </c>
      <c r="Q5" s="25" t="s">
        <v>109</v>
      </c>
      <c r="R5" s="32" t="s">
        <v>109</v>
      </c>
      <c r="Y5" s="25" t="s">
        <v>109</v>
      </c>
      <c r="Z5" s="25" t="s">
        <v>109</v>
      </c>
      <c r="AA5" s="25" t="s">
        <v>109</v>
      </c>
      <c r="AB5" s="25" t="s">
        <v>109</v>
      </c>
      <c r="AC5" s="32" t="s">
        <v>109</v>
      </c>
      <c r="AD5" s="23" t="s">
        <v>109</v>
      </c>
      <c r="AE5" s="23" t="s">
        <v>109</v>
      </c>
      <c r="AF5" s="23" t="s">
        <v>109</v>
      </c>
      <c r="AG5" s="23" t="s">
        <v>109</v>
      </c>
      <c r="AH5" s="23" t="s">
        <v>109</v>
      </c>
      <c r="AK5" s="27" t="str">
        <f t="shared" si="0"/>
        <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117</v>
      </c>
      <c r="AX5" s="30" t="str">
        <f t="shared" si="1"/>
        <v>---</v>
      </c>
      <c r="AY5" s="50" t="e">
        <f>VALUE(IF(AX5="---","",VLOOKUP(AX5,List167834567910246[],2,FALSE)))</f>
        <v>#VALUE!</v>
      </c>
      <c r="AZ5" s="1" t="str">
        <f t="shared" si="2"/>
        <v>---</v>
      </c>
      <c r="BA5" s="1" t="e">
        <f>VALUE(IF(AZ5="---","",VLOOKUP(AZ5,List167834567910246[],2,FALSE)))</f>
        <v>#VALUE!</v>
      </c>
      <c r="BB5" s="1" t="str">
        <f t="shared" si="3"/>
        <v>---</v>
      </c>
      <c r="BC5" s="1" t="str">
        <f t="shared" si="4"/>
        <v>---</v>
      </c>
      <c r="BE5" s="34" t="s">
        <v>108</v>
      </c>
      <c r="BF5" s="1">
        <v>0.5</v>
      </c>
      <c r="BI5" s="29" t="s">
        <v>117</v>
      </c>
      <c r="BJ5" s="161" t="str">
        <f>IF(H5="---","",VLOOKUP(H5,List167834567910246[],2,FALSE))</f>
        <v/>
      </c>
      <c r="BK5" s="161" t="str">
        <f>IF(I5="---","",VLOOKUP(I5,List167834567910246[],2,FALSE))</f>
        <v/>
      </c>
      <c r="BL5" s="161" t="str">
        <f>IF(J5="---","",VLOOKUP(J5,List167834567910246[],2,FALSE))</f>
        <v/>
      </c>
      <c r="BM5" s="161" t="str">
        <f>IF(K5="---","",VLOOKUP(K5,List167834567910246[],2,FALSE))</f>
        <v/>
      </c>
      <c r="BN5" s="161" t="str">
        <f>IF(L5="---","",VLOOKUP(L5,List167834567910246[],2,FALSE))</f>
        <v/>
      </c>
      <c r="BO5" s="161" t="str">
        <f>IF(M5="---","",VLOOKUP(M5,List167834567910246[],2,FALSE))</f>
        <v/>
      </c>
      <c r="BP5" s="161" t="str">
        <f>IF(N5="---","",VLOOKUP(N5,List167834567910246[],2,FALSE))</f>
        <v/>
      </c>
      <c r="BQ5" s="161" t="str">
        <f>IF(O5="---","",VLOOKUP(O5,List167834567910246[],2,FALSE))</f>
        <v/>
      </c>
      <c r="BR5" s="161" t="str">
        <f>IF(P5="---","",VLOOKUP(P5,List167834567910246[],2,FALSE))</f>
        <v/>
      </c>
      <c r="BS5" s="161" t="str">
        <f>IF(Q5="---","",VLOOKUP(Q5,List167834567910246[],2,FALSE))</f>
        <v/>
      </c>
      <c r="BT5" s="161" t="str">
        <f>IF(R5="---","",VLOOKUP(R5,List167834567910246[],2,FALSE))</f>
        <v/>
      </c>
      <c r="BU5" s="29" t="s">
        <v>117</v>
      </c>
      <c r="BV5" s="161" t="str">
        <f>IF(Y5="---","",VLOOKUP(Y5,List167834567910246[],2,FALSE))</f>
        <v/>
      </c>
      <c r="BW5" s="161" t="str">
        <f>IF(Z5="---","",VLOOKUP(Z5,List167834567910246[],2,FALSE))</f>
        <v/>
      </c>
      <c r="BX5" s="161" t="str">
        <f>IF(AA5="---","",VLOOKUP(AA5,List167834567910246[],2,FALSE))</f>
        <v/>
      </c>
      <c r="BY5" s="161" t="str">
        <f>IF(AB5="---","",VLOOKUP(AB5,List167834567910246[],2,FALSE))</f>
        <v/>
      </c>
      <c r="BZ5" s="161" t="str">
        <f>IF(AC5="---","",VLOOKUP(AC5,List167834567910246[],2,FALSE))</f>
        <v/>
      </c>
      <c r="CA5" s="161" t="str">
        <f>IF(AD5="---","",VLOOKUP(AD5,List167834567910246[],2,FALSE))</f>
        <v/>
      </c>
      <c r="CB5" s="161" t="str">
        <f>IF(AE5="---","",VLOOKUP(AE5,List167834567910246[],2,FALSE))</f>
        <v/>
      </c>
      <c r="CC5" s="161" t="str">
        <f>IF(AF5="---","",VLOOKUP(AF5,List167834567910246[],2,FALSE))</f>
        <v/>
      </c>
      <c r="CD5" s="161" t="str">
        <f>IF(AG5="---","",VLOOKUP(AG5,List167834567910246[],2,FALSE))</f>
        <v/>
      </c>
      <c r="CE5" s="161" t="str">
        <f>IF(AH5="---","",VLOOKUP(AH5,List167834567910246[],2,FALSE))</f>
        <v/>
      </c>
    </row>
    <row r="6" spans="2:92" ht="13.5" customHeight="1" thickBot="1">
      <c r="B6" s="352"/>
      <c r="C6" s="354"/>
      <c r="D6" s="355"/>
      <c r="E6" s="204" t="s">
        <v>118</v>
      </c>
      <c r="F6" s="205"/>
      <c r="G6" s="206"/>
      <c r="H6" s="25" t="s">
        <v>109</v>
      </c>
      <c r="I6" s="25" t="s">
        <v>109</v>
      </c>
      <c r="J6" s="25" t="s">
        <v>109</v>
      </c>
      <c r="K6" s="25" t="s">
        <v>109</v>
      </c>
      <c r="L6" s="25" t="s">
        <v>109</v>
      </c>
      <c r="M6" s="25" t="s">
        <v>109</v>
      </c>
      <c r="N6" s="25" t="s">
        <v>109</v>
      </c>
      <c r="O6" s="25" t="s">
        <v>109</v>
      </c>
      <c r="P6" s="25" t="s">
        <v>109</v>
      </c>
      <c r="Q6" s="25" t="s">
        <v>109</v>
      </c>
      <c r="R6" s="32" t="s">
        <v>109</v>
      </c>
      <c r="Y6" s="25" t="s">
        <v>109</v>
      </c>
      <c r="Z6" s="25" t="s">
        <v>109</v>
      </c>
      <c r="AA6" s="25" t="s">
        <v>109</v>
      </c>
      <c r="AB6" s="25" t="s">
        <v>109</v>
      </c>
      <c r="AC6" s="32" t="s">
        <v>109</v>
      </c>
      <c r="AD6" s="23" t="s">
        <v>109</v>
      </c>
      <c r="AE6" s="23" t="s">
        <v>109</v>
      </c>
      <c r="AF6" s="23" t="s">
        <v>109</v>
      </c>
      <c r="AG6" s="23" t="s">
        <v>109</v>
      </c>
      <c r="AH6" s="23" t="s">
        <v>109</v>
      </c>
      <c r="AK6" s="27" t="str">
        <f t="shared" si="0"/>
        <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119</v>
      </c>
      <c r="AX6" s="30" t="str">
        <f t="shared" si="1"/>
        <v>---</v>
      </c>
      <c r="AY6" s="50" t="e">
        <f>VALUE(IF(AX6="---","",VLOOKUP(AX6,List167834567910246[],2,FALSE)))</f>
        <v>#VALUE!</v>
      </c>
      <c r="AZ6" s="1" t="str">
        <f t="shared" si="2"/>
        <v>---</v>
      </c>
      <c r="BA6" s="1" t="e">
        <f>VALUE(IF(AZ6="---","",VLOOKUP(AZ6,List167834567910246[],2,FALSE)))</f>
        <v>#VALUE!</v>
      </c>
      <c r="BB6" s="1" t="str">
        <f t="shared" si="3"/>
        <v>---</v>
      </c>
      <c r="BC6" s="1" t="str">
        <f t="shared" si="4"/>
        <v>---</v>
      </c>
      <c r="BE6" s="35" t="s">
        <v>116</v>
      </c>
      <c r="BF6" s="1">
        <v>0</v>
      </c>
      <c r="BI6" s="29" t="s">
        <v>119</v>
      </c>
      <c r="BJ6" s="161" t="str">
        <f>IF(H6="---","",VLOOKUP(H6,List167834567910246[],2,FALSE))</f>
        <v/>
      </c>
      <c r="BK6" s="161" t="str">
        <f>IF(I6="---","",VLOOKUP(I6,List167834567910246[],2,FALSE))</f>
        <v/>
      </c>
      <c r="BL6" s="161" t="str">
        <f>IF(J6="---","",VLOOKUP(J6,List167834567910246[],2,FALSE))</f>
        <v/>
      </c>
      <c r="BM6" s="161" t="str">
        <f>IF(K6="---","",VLOOKUP(K6,List167834567910246[],2,FALSE))</f>
        <v/>
      </c>
      <c r="BN6" s="161" t="str">
        <f>IF(L6="---","",VLOOKUP(L6,List167834567910246[],2,FALSE))</f>
        <v/>
      </c>
      <c r="BO6" s="161" t="str">
        <f>IF(M6="---","",VLOOKUP(M6,List167834567910246[],2,FALSE))</f>
        <v/>
      </c>
      <c r="BP6" s="161" t="str">
        <f>IF(N6="---","",VLOOKUP(N6,List167834567910246[],2,FALSE))</f>
        <v/>
      </c>
      <c r="BQ6" s="161" t="str">
        <f>IF(O6="---","",VLOOKUP(O6,List167834567910246[],2,FALSE))</f>
        <v/>
      </c>
      <c r="BR6" s="161" t="str">
        <f>IF(P6="---","",VLOOKUP(P6,List167834567910246[],2,FALSE))</f>
        <v/>
      </c>
      <c r="BS6" s="161" t="str">
        <f>IF(Q6="---","",VLOOKUP(Q6,List167834567910246[],2,FALSE))</f>
        <v/>
      </c>
      <c r="BT6" s="161" t="str">
        <f>IF(R6="---","",VLOOKUP(R6,List167834567910246[],2,FALSE))</f>
        <v/>
      </c>
      <c r="BU6" s="29" t="s">
        <v>119</v>
      </c>
      <c r="BV6" s="161" t="str">
        <f>IF(Y6="---","",VLOOKUP(Y6,List167834567910246[],2,FALSE))</f>
        <v/>
      </c>
      <c r="BW6" s="161" t="str">
        <f>IF(Z6="---","",VLOOKUP(Z6,List167834567910246[],2,FALSE))</f>
        <v/>
      </c>
      <c r="BX6" s="161" t="str">
        <f>IF(AA6="---","",VLOOKUP(AA6,List167834567910246[],2,FALSE))</f>
        <v/>
      </c>
      <c r="BY6" s="161" t="str">
        <f>IF(AB6="---","",VLOOKUP(AB6,List167834567910246[],2,FALSE))</f>
        <v/>
      </c>
      <c r="BZ6" s="161" t="str">
        <f>IF(AC6="---","",VLOOKUP(AC6,List167834567910246[],2,FALSE))</f>
        <v/>
      </c>
      <c r="CA6" s="161" t="str">
        <f>IF(AD6="---","",VLOOKUP(AD6,List167834567910246[],2,FALSE))</f>
        <v/>
      </c>
      <c r="CB6" s="161" t="str">
        <f>IF(AE6="---","",VLOOKUP(AE6,List167834567910246[],2,FALSE))</f>
        <v/>
      </c>
      <c r="CC6" s="161" t="str">
        <f>IF(AF6="---","",VLOOKUP(AF6,List167834567910246[],2,FALSE))</f>
        <v/>
      </c>
      <c r="CD6" s="161" t="str">
        <f>IF(AG6="---","",VLOOKUP(AG6,List167834567910246[],2,FALSE))</f>
        <v/>
      </c>
      <c r="CE6" s="161" t="str">
        <f>IF(AH6="---","",VLOOKUP(AH6,List167834567910246[],2,FALSE))</f>
        <v/>
      </c>
    </row>
    <row r="7" spans="2:92" ht="13.5" customHeight="1" thickBot="1">
      <c r="B7" s="352"/>
      <c r="C7" s="354"/>
      <c r="D7" s="355"/>
      <c r="E7" s="204" t="s">
        <v>120</v>
      </c>
      <c r="F7" s="205"/>
      <c r="G7" s="206"/>
      <c r="H7" s="25" t="s">
        <v>109</v>
      </c>
      <c r="I7" s="25" t="s">
        <v>109</v>
      </c>
      <c r="J7" s="25" t="s">
        <v>109</v>
      </c>
      <c r="K7" s="25" t="s">
        <v>109</v>
      </c>
      <c r="L7" s="25" t="s">
        <v>109</v>
      </c>
      <c r="M7" s="25" t="s">
        <v>109</v>
      </c>
      <c r="N7" s="25" t="s">
        <v>109</v>
      </c>
      <c r="O7" s="25" t="s">
        <v>109</v>
      </c>
      <c r="P7" s="25" t="s">
        <v>109</v>
      </c>
      <c r="Q7" s="25" t="s">
        <v>109</v>
      </c>
      <c r="R7" s="32" t="s">
        <v>109</v>
      </c>
      <c r="Y7" s="25" t="s">
        <v>109</v>
      </c>
      <c r="Z7" s="25" t="s">
        <v>109</v>
      </c>
      <c r="AA7" s="25" t="s">
        <v>109</v>
      </c>
      <c r="AB7" s="25" t="s">
        <v>109</v>
      </c>
      <c r="AC7" s="32" t="s">
        <v>109</v>
      </c>
      <c r="AD7" s="23" t="s">
        <v>109</v>
      </c>
      <c r="AE7" s="23" t="s">
        <v>109</v>
      </c>
      <c r="AF7" s="23" t="s">
        <v>109</v>
      </c>
      <c r="AG7" s="23" t="s">
        <v>109</v>
      </c>
      <c r="AH7" s="23" t="s">
        <v>109</v>
      </c>
      <c r="AK7" s="27" t="str">
        <f t="shared" si="0"/>
        <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121</v>
      </c>
      <c r="AX7" s="30" t="str">
        <f t="shared" si="1"/>
        <v>---</v>
      </c>
      <c r="AY7" s="50" t="e">
        <f>VALUE(IF(AX7="---","",VLOOKUP(AX7,List167834567910246[],2,FALSE)))</f>
        <v>#VALUE!</v>
      </c>
      <c r="AZ7" s="1" t="str">
        <f t="shared" si="2"/>
        <v>---</v>
      </c>
      <c r="BA7" s="1" t="e">
        <f>VALUE(IF(AZ7="---","",VLOOKUP(AZ7,List167834567910246[],2,FALSE)))</f>
        <v>#VALUE!</v>
      </c>
      <c r="BB7" s="1" t="str">
        <f t="shared" si="3"/>
        <v>---</v>
      </c>
      <c r="BC7" s="1" t="str">
        <f t="shared" si="4"/>
        <v>---</v>
      </c>
      <c r="BI7" s="29" t="s">
        <v>121</v>
      </c>
      <c r="BJ7" s="161" t="str">
        <f>IF(H7="---","",VLOOKUP(H7,List167834567910246[],2,FALSE))</f>
        <v/>
      </c>
      <c r="BK7" s="161" t="str">
        <f>IF(I7="---","",VLOOKUP(I7,List167834567910246[],2,FALSE))</f>
        <v/>
      </c>
      <c r="BL7" s="161" t="str">
        <f>IF(J7="---","",VLOOKUP(J7,List167834567910246[],2,FALSE))</f>
        <v/>
      </c>
      <c r="BM7" s="161" t="str">
        <f>IF(K7="---","",VLOOKUP(K7,List167834567910246[],2,FALSE))</f>
        <v/>
      </c>
      <c r="BN7" s="161" t="str">
        <f>IF(L7="---","",VLOOKUP(L7,List167834567910246[],2,FALSE))</f>
        <v/>
      </c>
      <c r="BO7" s="161" t="str">
        <f>IF(M7="---","",VLOOKUP(M7,List167834567910246[],2,FALSE))</f>
        <v/>
      </c>
      <c r="BP7" s="161" t="str">
        <f>IF(N7="---","",VLOOKUP(N7,List167834567910246[],2,FALSE))</f>
        <v/>
      </c>
      <c r="BQ7" s="161" t="str">
        <f>IF(O7="---","",VLOOKUP(O7,List167834567910246[],2,FALSE))</f>
        <v/>
      </c>
      <c r="BR7" s="161" t="str">
        <f>IF(P7="---","",VLOOKUP(P7,List167834567910246[],2,FALSE))</f>
        <v/>
      </c>
      <c r="BS7" s="161" t="str">
        <f>IF(Q7="---","",VLOOKUP(Q7,List167834567910246[],2,FALSE))</f>
        <v/>
      </c>
      <c r="BT7" s="161" t="str">
        <f>IF(R7="---","",VLOOKUP(R7,List167834567910246[],2,FALSE))</f>
        <v/>
      </c>
      <c r="BU7" s="29" t="s">
        <v>121</v>
      </c>
      <c r="BV7" s="161" t="str">
        <f>IF(Y7="---","",VLOOKUP(Y7,List167834567910246[],2,FALSE))</f>
        <v/>
      </c>
      <c r="BW7" s="161" t="str">
        <f>IF(Z7="---","",VLOOKUP(Z7,List167834567910246[],2,FALSE))</f>
        <v/>
      </c>
      <c r="BX7" s="161" t="str">
        <f>IF(AA7="---","",VLOOKUP(AA7,List167834567910246[],2,FALSE))</f>
        <v/>
      </c>
      <c r="BY7" s="161" t="str">
        <f>IF(AB7="---","",VLOOKUP(AB7,List167834567910246[],2,FALSE))</f>
        <v/>
      </c>
      <c r="BZ7" s="161" t="str">
        <f>IF(AC7="---","",VLOOKUP(AC7,List167834567910246[],2,FALSE))</f>
        <v/>
      </c>
      <c r="CA7" s="161" t="str">
        <f>IF(AD7="---","",VLOOKUP(AD7,List167834567910246[],2,FALSE))</f>
        <v/>
      </c>
      <c r="CB7" s="161" t="str">
        <f>IF(AE7="---","",VLOOKUP(AE7,List167834567910246[],2,FALSE))</f>
        <v/>
      </c>
      <c r="CC7" s="161" t="str">
        <f>IF(AF7="---","",VLOOKUP(AF7,List167834567910246[],2,FALSE))</f>
        <v/>
      </c>
      <c r="CD7" s="161" t="str">
        <f>IF(AG7="---","",VLOOKUP(AG7,List167834567910246[],2,FALSE))</f>
        <v/>
      </c>
      <c r="CE7" s="161" t="str">
        <f>IF(AH7="---","",VLOOKUP(AH7,List167834567910246[],2,FALSE))</f>
        <v/>
      </c>
    </row>
    <row r="8" spans="2:92" ht="13.5" customHeight="1" thickBot="1">
      <c r="B8" s="353"/>
      <c r="C8" s="354"/>
      <c r="D8" s="355"/>
      <c r="E8" s="204" t="s">
        <v>122</v>
      </c>
      <c r="F8" s="205"/>
      <c r="G8" s="206"/>
      <c r="H8" s="25" t="s">
        <v>109</v>
      </c>
      <c r="I8" s="25" t="s">
        <v>109</v>
      </c>
      <c r="J8" s="25" t="s">
        <v>109</v>
      </c>
      <c r="K8" s="25" t="s">
        <v>109</v>
      </c>
      <c r="L8" s="25" t="s">
        <v>109</v>
      </c>
      <c r="M8" s="25" t="s">
        <v>109</v>
      </c>
      <c r="N8" s="25" t="s">
        <v>109</v>
      </c>
      <c r="O8" s="25" t="s">
        <v>109</v>
      </c>
      <c r="P8" s="25" t="s">
        <v>109</v>
      </c>
      <c r="Q8" s="25" t="s">
        <v>109</v>
      </c>
      <c r="R8" s="32" t="s">
        <v>109</v>
      </c>
      <c r="Y8" s="25" t="s">
        <v>109</v>
      </c>
      <c r="Z8" s="25" t="s">
        <v>109</v>
      </c>
      <c r="AA8" s="25" t="s">
        <v>109</v>
      </c>
      <c r="AB8" s="25" t="s">
        <v>109</v>
      </c>
      <c r="AC8" s="32" t="s">
        <v>109</v>
      </c>
      <c r="AD8" s="23" t="s">
        <v>109</v>
      </c>
      <c r="AE8" s="23" t="s">
        <v>109</v>
      </c>
      <c r="AF8" s="23" t="s">
        <v>109</v>
      </c>
      <c r="AG8" s="23" t="s">
        <v>109</v>
      </c>
      <c r="AH8" s="23" t="s">
        <v>109</v>
      </c>
      <c r="AK8" s="27" t="str">
        <f t="shared" si="0"/>
        <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123</v>
      </c>
      <c r="AX8" s="30" t="str">
        <f t="shared" si="1"/>
        <v>---</v>
      </c>
      <c r="AY8" s="50" t="e">
        <f>VALUE(IF(AX8="---","",VLOOKUP(AX8,List167834567910246[],2,FALSE)))</f>
        <v>#VALUE!</v>
      </c>
      <c r="AZ8" s="1" t="str">
        <f t="shared" si="2"/>
        <v>---</v>
      </c>
      <c r="BA8" s="1" t="e">
        <f>VALUE(IF(AZ8="---","",VLOOKUP(AZ8,List167834567910246[],2,FALSE)))</f>
        <v>#VALUE!</v>
      </c>
      <c r="BB8" s="1" t="str">
        <f t="shared" si="3"/>
        <v>---</v>
      </c>
      <c r="BC8" s="1" t="str">
        <f t="shared" si="4"/>
        <v>---</v>
      </c>
      <c r="BI8" s="29" t="s">
        <v>123</v>
      </c>
      <c r="BJ8" s="161" t="str">
        <f>IF(H8="---","",VLOOKUP(H8,List167834567910246[],2,FALSE))</f>
        <v/>
      </c>
      <c r="BK8" s="161" t="str">
        <f>IF(I8="---","",VLOOKUP(I8,List167834567910246[],2,FALSE))</f>
        <v/>
      </c>
      <c r="BL8" s="161" t="str">
        <f>IF(J8="---","",VLOOKUP(J8,List167834567910246[],2,FALSE))</f>
        <v/>
      </c>
      <c r="BM8" s="161" t="str">
        <f>IF(K8="---","",VLOOKUP(K8,List167834567910246[],2,FALSE))</f>
        <v/>
      </c>
      <c r="BN8" s="161" t="str">
        <f>IF(L8="---","",VLOOKUP(L8,List167834567910246[],2,FALSE))</f>
        <v/>
      </c>
      <c r="BO8" s="161" t="str">
        <f>IF(M8="---","",VLOOKUP(M8,List167834567910246[],2,FALSE))</f>
        <v/>
      </c>
      <c r="BP8" s="161" t="str">
        <f>IF(N8="---","",VLOOKUP(N8,List167834567910246[],2,FALSE))</f>
        <v/>
      </c>
      <c r="BQ8" s="161" t="str">
        <f>IF(O8="---","",VLOOKUP(O8,List167834567910246[],2,FALSE))</f>
        <v/>
      </c>
      <c r="BR8" s="161" t="str">
        <f>IF(P8="---","",VLOOKUP(P8,List167834567910246[],2,FALSE))</f>
        <v/>
      </c>
      <c r="BS8" s="161" t="str">
        <f>IF(Q8="---","",VLOOKUP(Q8,List167834567910246[],2,FALSE))</f>
        <v/>
      </c>
      <c r="BT8" s="161" t="str">
        <f>IF(R8="---","",VLOOKUP(R8,List167834567910246[],2,FALSE))</f>
        <v/>
      </c>
      <c r="BU8" s="29" t="s">
        <v>123</v>
      </c>
      <c r="BV8" s="161" t="str">
        <f>IF(Y8="---","",VLOOKUP(Y8,List167834567910246[],2,FALSE))</f>
        <v/>
      </c>
      <c r="BW8" s="161" t="str">
        <f>IF(Z8="---","",VLOOKUP(Z8,List167834567910246[],2,FALSE))</f>
        <v/>
      </c>
      <c r="BX8" s="161" t="str">
        <f>IF(AA8="---","",VLOOKUP(AA8,List167834567910246[],2,FALSE))</f>
        <v/>
      </c>
      <c r="BY8" s="161" t="str">
        <f>IF(AB8="---","",VLOOKUP(AB8,List167834567910246[],2,FALSE))</f>
        <v/>
      </c>
      <c r="BZ8" s="161" t="str">
        <f>IF(AC8="---","",VLOOKUP(AC8,List167834567910246[],2,FALSE))</f>
        <v/>
      </c>
      <c r="CA8" s="161" t="str">
        <f>IF(AD8="---","",VLOOKUP(AD8,List167834567910246[],2,FALSE))</f>
        <v/>
      </c>
      <c r="CB8" s="161" t="str">
        <f>IF(AE8="---","",VLOOKUP(AE8,List167834567910246[],2,FALSE))</f>
        <v/>
      </c>
      <c r="CC8" s="161" t="str">
        <f>IF(AF8="---","",VLOOKUP(AF8,List167834567910246[],2,FALSE))</f>
        <v/>
      </c>
      <c r="CD8" s="161" t="str">
        <f>IF(AG8="---","",VLOOKUP(AG8,List167834567910246[],2,FALSE))</f>
        <v/>
      </c>
      <c r="CE8" s="161" t="str">
        <f>IF(AH8="---","",VLOOKUP(AH8,List167834567910246[],2,FALSE))</f>
        <v/>
      </c>
    </row>
    <row r="9" spans="2:92" ht="13.5" customHeight="1" thickBot="1">
      <c r="B9" s="352">
        <v>2</v>
      </c>
      <c r="C9" s="354" t="s">
        <v>124</v>
      </c>
      <c r="D9" s="355"/>
      <c r="E9" s="204" t="s">
        <v>125</v>
      </c>
      <c r="F9" s="204"/>
      <c r="G9" s="206"/>
      <c r="H9" s="25" t="s">
        <v>109</v>
      </c>
      <c r="I9" s="25" t="s">
        <v>109</v>
      </c>
      <c r="J9" s="25" t="s">
        <v>109</v>
      </c>
      <c r="K9" s="25" t="s">
        <v>109</v>
      </c>
      <c r="L9" s="25" t="s">
        <v>109</v>
      </c>
      <c r="M9" s="25" t="s">
        <v>109</v>
      </c>
      <c r="N9" s="25" t="s">
        <v>109</v>
      </c>
      <c r="O9" s="25" t="s">
        <v>109</v>
      </c>
      <c r="P9" s="25" t="s">
        <v>109</v>
      </c>
      <c r="Q9" s="25" t="s">
        <v>109</v>
      </c>
      <c r="R9" s="32" t="s">
        <v>109</v>
      </c>
      <c r="Y9" s="25" t="s">
        <v>109</v>
      </c>
      <c r="Z9" s="25" t="s">
        <v>109</v>
      </c>
      <c r="AA9" s="25" t="s">
        <v>109</v>
      </c>
      <c r="AB9" s="25" t="s">
        <v>109</v>
      </c>
      <c r="AC9" s="32" t="s">
        <v>109</v>
      </c>
      <c r="AD9" s="23" t="s">
        <v>109</v>
      </c>
      <c r="AE9" s="23" t="s">
        <v>109</v>
      </c>
      <c r="AF9" s="23" t="s">
        <v>109</v>
      </c>
      <c r="AG9" s="23" t="s">
        <v>109</v>
      </c>
      <c r="AH9" s="23" t="s">
        <v>109</v>
      </c>
      <c r="AK9" s="27" t="str">
        <f t="shared" si="0"/>
        <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126</v>
      </c>
      <c r="AX9" s="30" t="str">
        <f t="shared" si="1"/>
        <v>---</v>
      </c>
      <c r="AY9" s="50" t="e">
        <f>VALUE(IF(AX9="---","",VLOOKUP(AX9,List167834567910246[],2,FALSE)))</f>
        <v>#VALUE!</v>
      </c>
      <c r="AZ9" s="1" t="str">
        <f t="shared" si="2"/>
        <v>---</v>
      </c>
      <c r="BA9" s="1" t="e">
        <f>VALUE(IF(AZ9="---","",VLOOKUP(AZ9,List167834567910246[],2,FALSE)))</f>
        <v>#VALUE!</v>
      </c>
      <c r="BB9" s="1" t="str">
        <f t="shared" si="3"/>
        <v>---</v>
      </c>
      <c r="BC9" s="1" t="str">
        <f t="shared" si="4"/>
        <v>---</v>
      </c>
      <c r="BI9" s="29" t="s">
        <v>126</v>
      </c>
      <c r="BJ9" s="161" t="str">
        <f>IF(H9="---","",VLOOKUP(H9,List167834567910246[],2,FALSE))</f>
        <v/>
      </c>
      <c r="BK9" s="161" t="str">
        <f>IF(I9="---","",VLOOKUP(I9,List167834567910246[],2,FALSE))</f>
        <v/>
      </c>
      <c r="BL9" s="161" t="str">
        <f>IF(J9="---","",VLOOKUP(J9,List167834567910246[],2,FALSE))</f>
        <v/>
      </c>
      <c r="BM9" s="161" t="str">
        <f>IF(K9="---","",VLOOKUP(K9,List167834567910246[],2,FALSE))</f>
        <v/>
      </c>
      <c r="BN9" s="161" t="str">
        <f>IF(L9="---","",VLOOKUP(L9,List167834567910246[],2,FALSE))</f>
        <v/>
      </c>
      <c r="BO9" s="161" t="str">
        <f>IF(M9="---","",VLOOKUP(M9,List167834567910246[],2,FALSE))</f>
        <v/>
      </c>
      <c r="BP9" s="161" t="str">
        <f>IF(N9="---","",VLOOKUP(N9,List167834567910246[],2,FALSE))</f>
        <v/>
      </c>
      <c r="BQ9" s="161" t="str">
        <f>IF(O9="---","",VLOOKUP(O9,List167834567910246[],2,FALSE))</f>
        <v/>
      </c>
      <c r="BR9" s="161" t="str">
        <f>IF(P9="---","",VLOOKUP(P9,List167834567910246[],2,FALSE))</f>
        <v/>
      </c>
      <c r="BS9" s="161" t="str">
        <f>IF(Q9="---","",VLOOKUP(Q9,List167834567910246[],2,FALSE))</f>
        <v/>
      </c>
      <c r="BT9" s="161" t="str">
        <f>IF(R9="---","",VLOOKUP(R9,List167834567910246[],2,FALSE))</f>
        <v/>
      </c>
      <c r="BU9" s="29" t="s">
        <v>126</v>
      </c>
      <c r="BV9" s="161" t="str">
        <f>IF(Y9="---","",VLOOKUP(Y9,List167834567910246[],2,FALSE))</f>
        <v/>
      </c>
      <c r="BW9" s="161" t="str">
        <f>IF(Z9="---","",VLOOKUP(Z9,List167834567910246[],2,FALSE))</f>
        <v/>
      </c>
      <c r="BX9" s="161" t="str">
        <f>IF(AA9="---","",VLOOKUP(AA9,List167834567910246[],2,FALSE))</f>
        <v/>
      </c>
      <c r="BY9" s="161" t="str">
        <f>IF(AB9="---","",VLOOKUP(AB9,List167834567910246[],2,FALSE))</f>
        <v/>
      </c>
      <c r="BZ9" s="161" t="str">
        <f>IF(AC9="---","",VLOOKUP(AC9,List167834567910246[],2,FALSE))</f>
        <v/>
      </c>
      <c r="CA9" s="161" t="str">
        <f>IF(AD9="---","",VLOOKUP(AD9,List167834567910246[],2,FALSE))</f>
        <v/>
      </c>
      <c r="CB9" s="161" t="str">
        <f>IF(AE9="---","",VLOOKUP(AE9,List167834567910246[],2,FALSE))</f>
        <v/>
      </c>
      <c r="CC9" s="161" t="str">
        <f>IF(AF9="---","",VLOOKUP(AF9,List167834567910246[],2,FALSE))</f>
        <v/>
      </c>
      <c r="CD9" s="161" t="str">
        <f>IF(AG9="---","",VLOOKUP(AG9,List167834567910246[],2,FALSE))</f>
        <v/>
      </c>
      <c r="CE9" s="161" t="str">
        <f>IF(AH9="---","",VLOOKUP(AH9,List167834567910246[],2,FALSE))</f>
        <v/>
      </c>
    </row>
    <row r="10" spans="2:92" ht="13.5" customHeight="1" thickBot="1">
      <c r="B10" s="352"/>
      <c r="C10" s="354"/>
      <c r="D10" s="355"/>
      <c r="E10" s="204" t="s">
        <v>127</v>
      </c>
      <c r="F10" s="204"/>
      <c r="G10" s="206"/>
      <c r="H10" s="25" t="s">
        <v>109</v>
      </c>
      <c r="I10" s="25" t="s">
        <v>109</v>
      </c>
      <c r="J10" s="25" t="s">
        <v>109</v>
      </c>
      <c r="K10" s="25" t="s">
        <v>109</v>
      </c>
      <c r="L10" s="25" t="s">
        <v>109</v>
      </c>
      <c r="M10" s="25" t="s">
        <v>109</v>
      </c>
      <c r="N10" s="25" t="s">
        <v>109</v>
      </c>
      <c r="O10" s="25" t="s">
        <v>109</v>
      </c>
      <c r="P10" s="25" t="s">
        <v>109</v>
      </c>
      <c r="Q10" s="25" t="s">
        <v>109</v>
      </c>
      <c r="R10" s="32" t="s">
        <v>109</v>
      </c>
      <c r="Y10" s="25" t="s">
        <v>109</v>
      </c>
      <c r="Z10" s="25" t="s">
        <v>109</v>
      </c>
      <c r="AA10" s="25" t="s">
        <v>109</v>
      </c>
      <c r="AB10" s="25" t="s">
        <v>109</v>
      </c>
      <c r="AC10" s="32" t="s">
        <v>109</v>
      </c>
      <c r="AD10" s="23" t="s">
        <v>109</v>
      </c>
      <c r="AE10" s="23" t="s">
        <v>109</v>
      </c>
      <c r="AF10" s="23" t="s">
        <v>109</v>
      </c>
      <c r="AG10" s="23" t="s">
        <v>109</v>
      </c>
      <c r="AH10" s="23" t="s">
        <v>109</v>
      </c>
      <c r="AK10" s="27" t="str">
        <f t="shared" si="0"/>
        <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128</v>
      </c>
      <c r="AX10" s="30" t="str">
        <f t="shared" si="1"/>
        <v>---</v>
      </c>
      <c r="AY10" s="50" t="e">
        <f>VALUE(IF(AX10="---","",VLOOKUP(AX10,List167834567910246[],2,FALSE)))</f>
        <v>#VALUE!</v>
      </c>
      <c r="AZ10" s="1" t="str">
        <f t="shared" si="2"/>
        <v>---</v>
      </c>
      <c r="BA10" s="1" t="e">
        <f>VALUE(IF(AZ10="---","",VLOOKUP(AZ10,List167834567910246[],2,FALSE)))</f>
        <v>#VALUE!</v>
      </c>
      <c r="BB10" s="1" t="str">
        <f t="shared" si="3"/>
        <v>---</v>
      </c>
      <c r="BC10" s="1" t="str">
        <f t="shared" si="4"/>
        <v>---</v>
      </c>
      <c r="BI10" s="29" t="s">
        <v>128</v>
      </c>
      <c r="BJ10" s="161" t="str">
        <f>IF(H10="---","",VLOOKUP(H10,List167834567910246[],2,FALSE))</f>
        <v/>
      </c>
      <c r="BK10" s="161" t="str">
        <f>IF(I10="---","",VLOOKUP(I10,List167834567910246[],2,FALSE))</f>
        <v/>
      </c>
      <c r="BL10" s="161" t="str">
        <f>IF(J10="---","",VLOOKUP(J10,List167834567910246[],2,FALSE))</f>
        <v/>
      </c>
      <c r="BM10" s="161" t="str">
        <f>IF(K10="---","",VLOOKUP(K10,List167834567910246[],2,FALSE))</f>
        <v/>
      </c>
      <c r="BN10" s="161" t="str">
        <f>IF(L10="---","",VLOOKUP(L10,List167834567910246[],2,FALSE))</f>
        <v/>
      </c>
      <c r="BO10" s="161" t="str">
        <f>IF(M10="---","",VLOOKUP(M10,List167834567910246[],2,FALSE))</f>
        <v/>
      </c>
      <c r="BP10" s="161" t="str">
        <f>IF(N10="---","",VLOOKUP(N10,List167834567910246[],2,FALSE))</f>
        <v/>
      </c>
      <c r="BQ10" s="161" t="str">
        <f>IF(O10="---","",VLOOKUP(O10,List167834567910246[],2,FALSE))</f>
        <v/>
      </c>
      <c r="BR10" s="161" t="str">
        <f>IF(P10="---","",VLOOKUP(P10,List167834567910246[],2,FALSE))</f>
        <v/>
      </c>
      <c r="BS10" s="161" t="str">
        <f>IF(Q10="---","",VLOOKUP(Q10,List167834567910246[],2,FALSE))</f>
        <v/>
      </c>
      <c r="BT10" s="161" t="str">
        <f>IF(R10="---","",VLOOKUP(R10,List167834567910246[],2,FALSE))</f>
        <v/>
      </c>
      <c r="BU10" s="29" t="s">
        <v>128</v>
      </c>
      <c r="BV10" s="161" t="str">
        <f>IF(Y10="---","",VLOOKUP(Y10,List167834567910246[],2,FALSE))</f>
        <v/>
      </c>
      <c r="BW10" s="161" t="str">
        <f>IF(Z10="---","",VLOOKUP(Z10,List167834567910246[],2,FALSE))</f>
        <v/>
      </c>
      <c r="BX10" s="161" t="str">
        <f>IF(AA10="---","",VLOOKUP(AA10,List167834567910246[],2,FALSE))</f>
        <v/>
      </c>
      <c r="BY10" s="161" t="str">
        <f>IF(AB10="---","",VLOOKUP(AB10,List167834567910246[],2,FALSE))</f>
        <v/>
      </c>
      <c r="BZ10" s="161" t="str">
        <f>IF(AC10="---","",VLOOKUP(AC10,List167834567910246[],2,FALSE))</f>
        <v/>
      </c>
      <c r="CA10" s="161" t="str">
        <f>IF(AD10="---","",VLOOKUP(AD10,List167834567910246[],2,FALSE))</f>
        <v/>
      </c>
      <c r="CB10" s="161" t="str">
        <f>IF(AE10="---","",VLOOKUP(AE10,List167834567910246[],2,FALSE))</f>
        <v/>
      </c>
      <c r="CC10" s="161" t="str">
        <f>IF(AF10="---","",VLOOKUP(AF10,List167834567910246[],2,FALSE))</f>
        <v/>
      </c>
      <c r="CD10" s="161" t="str">
        <f>IF(AG10="---","",VLOOKUP(AG10,List167834567910246[],2,FALSE))</f>
        <v/>
      </c>
      <c r="CE10" s="161" t="str">
        <f>IF(AH10="---","",VLOOKUP(AH10,List167834567910246[],2,FALSE))</f>
        <v/>
      </c>
    </row>
    <row r="11" spans="2:92" ht="13.5" customHeight="1" thickBot="1">
      <c r="B11" s="352"/>
      <c r="C11" s="354"/>
      <c r="D11" s="355"/>
      <c r="E11" s="204" t="s">
        <v>129</v>
      </c>
      <c r="F11" s="204"/>
      <c r="G11" s="206"/>
      <c r="H11" s="25" t="s">
        <v>109</v>
      </c>
      <c r="I11" s="25" t="s">
        <v>109</v>
      </c>
      <c r="J11" s="25" t="s">
        <v>109</v>
      </c>
      <c r="K11" s="25" t="s">
        <v>109</v>
      </c>
      <c r="L11" s="25" t="s">
        <v>109</v>
      </c>
      <c r="M11" s="25" t="s">
        <v>109</v>
      </c>
      <c r="N11" s="25" t="s">
        <v>109</v>
      </c>
      <c r="O11" s="25" t="s">
        <v>109</v>
      </c>
      <c r="P11" s="25" t="s">
        <v>109</v>
      </c>
      <c r="Q11" s="25" t="s">
        <v>109</v>
      </c>
      <c r="R11" s="32" t="s">
        <v>109</v>
      </c>
      <c r="Y11" s="25" t="s">
        <v>109</v>
      </c>
      <c r="Z11" s="25" t="s">
        <v>109</v>
      </c>
      <c r="AA11" s="25" t="s">
        <v>109</v>
      </c>
      <c r="AB11" s="25" t="s">
        <v>109</v>
      </c>
      <c r="AC11" s="32" t="s">
        <v>109</v>
      </c>
      <c r="AD11" s="23" t="s">
        <v>109</v>
      </c>
      <c r="AE11" s="23" t="s">
        <v>109</v>
      </c>
      <c r="AF11" s="23" t="s">
        <v>109</v>
      </c>
      <c r="AG11" s="23" t="s">
        <v>109</v>
      </c>
      <c r="AH11" s="23" t="s">
        <v>109</v>
      </c>
      <c r="AK11" s="27" t="str">
        <f t="shared" si="0"/>
        <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130</v>
      </c>
      <c r="AX11" s="30" t="str">
        <f t="shared" si="1"/>
        <v>---</v>
      </c>
      <c r="AY11" s="50" t="e">
        <f>VALUE(IF(AX11="---","",VLOOKUP(AX11,List167834567910246[],2,FALSE)))</f>
        <v>#VALUE!</v>
      </c>
      <c r="AZ11" s="1" t="str">
        <f t="shared" si="2"/>
        <v>---</v>
      </c>
      <c r="BA11" s="1" t="e">
        <f>VALUE(IF(AZ11="---","",VLOOKUP(AZ11,List167834567910246[],2,FALSE)))</f>
        <v>#VALUE!</v>
      </c>
      <c r="BB11" s="1" t="str">
        <f t="shared" si="3"/>
        <v>---</v>
      </c>
      <c r="BC11" s="1" t="str">
        <f t="shared" si="4"/>
        <v>---</v>
      </c>
      <c r="BI11" s="29" t="s">
        <v>130</v>
      </c>
      <c r="BJ11" s="161" t="str">
        <f>IF(H11="---","",VLOOKUP(H11,List167834567910246[],2,FALSE))</f>
        <v/>
      </c>
      <c r="BK11" s="161" t="str">
        <f>IF(I11="---","",VLOOKUP(I11,List167834567910246[],2,FALSE))</f>
        <v/>
      </c>
      <c r="BL11" s="161" t="str">
        <f>IF(J11="---","",VLOOKUP(J11,List167834567910246[],2,FALSE))</f>
        <v/>
      </c>
      <c r="BM11" s="161" t="str">
        <f>IF(K11="---","",VLOOKUP(K11,List167834567910246[],2,FALSE))</f>
        <v/>
      </c>
      <c r="BN11" s="161" t="str">
        <f>IF(L11="---","",VLOOKUP(L11,List167834567910246[],2,FALSE))</f>
        <v/>
      </c>
      <c r="BO11" s="161" t="str">
        <f>IF(M11="---","",VLOOKUP(M11,List167834567910246[],2,FALSE))</f>
        <v/>
      </c>
      <c r="BP11" s="161" t="str">
        <f>IF(N11="---","",VLOOKUP(N11,List167834567910246[],2,FALSE))</f>
        <v/>
      </c>
      <c r="BQ11" s="161" t="str">
        <f>IF(O11="---","",VLOOKUP(O11,List167834567910246[],2,FALSE))</f>
        <v/>
      </c>
      <c r="BR11" s="161" t="str">
        <f>IF(P11="---","",VLOOKUP(P11,List167834567910246[],2,FALSE))</f>
        <v/>
      </c>
      <c r="BS11" s="161" t="str">
        <f>IF(Q11="---","",VLOOKUP(Q11,List167834567910246[],2,FALSE))</f>
        <v/>
      </c>
      <c r="BT11" s="161" t="str">
        <f>IF(R11="---","",VLOOKUP(R11,List167834567910246[],2,FALSE))</f>
        <v/>
      </c>
      <c r="BU11" s="29" t="s">
        <v>130</v>
      </c>
      <c r="BV11" s="161" t="str">
        <f>IF(Y11="---","",VLOOKUP(Y11,List167834567910246[],2,FALSE))</f>
        <v/>
      </c>
      <c r="BW11" s="161" t="str">
        <f>IF(Z11="---","",VLOOKUP(Z11,List167834567910246[],2,FALSE))</f>
        <v/>
      </c>
      <c r="BX11" s="161" t="str">
        <f>IF(AA11="---","",VLOOKUP(AA11,List167834567910246[],2,FALSE))</f>
        <v/>
      </c>
      <c r="BY11" s="161" t="str">
        <f>IF(AB11="---","",VLOOKUP(AB11,List167834567910246[],2,FALSE))</f>
        <v/>
      </c>
      <c r="BZ11" s="161" t="str">
        <f>IF(AC11="---","",VLOOKUP(AC11,List167834567910246[],2,FALSE))</f>
        <v/>
      </c>
      <c r="CA11" s="161" t="str">
        <f>IF(AD11="---","",VLOOKUP(AD11,List167834567910246[],2,FALSE))</f>
        <v/>
      </c>
      <c r="CB11" s="161" t="str">
        <f>IF(AE11="---","",VLOOKUP(AE11,List167834567910246[],2,FALSE))</f>
        <v/>
      </c>
      <c r="CC11" s="161" t="str">
        <f>IF(AF11="---","",VLOOKUP(AF11,List167834567910246[],2,FALSE))</f>
        <v/>
      </c>
      <c r="CD11" s="161" t="str">
        <f>IF(AG11="---","",VLOOKUP(AG11,List167834567910246[],2,FALSE))</f>
        <v/>
      </c>
      <c r="CE11" s="161" t="str">
        <f>IF(AH11="---","",VLOOKUP(AH11,List167834567910246[],2,FALSE))</f>
        <v/>
      </c>
    </row>
    <row r="12" spans="2:92" ht="13.5" customHeight="1" thickBot="1">
      <c r="B12" s="352"/>
      <c r="C12" s="354" t="s">
        <v>131</v>
      </c>
      <c r="D12" s="355"/>
      <c r="E12" s="204" t="s">
        <v>132</v>
      </c>
      <c r="F12" s="204"/>
      <c r="G12" s="206"/>
      <c r="H12" s="25" t="s">
        <v>109</v>
      </c>
      <c r="I12" s="25" t="s">
        <v>109</v>
      </c>
      <c r="J12" s="25" t="s">
        <v>109</v>
      </c>
      <c r="K12" s="25" t="s">
        <v>109</v>
      </c>
      <c r="L12" s="25" t="s">
        <v>109</v>
      </c>
      <c r="M12" s="25" t="s">
        <v>109</v>
      </c>
      <c r="N12" s="25" t="s">
        <v>109</v>
      </c>
      <c r="O12" s="25" t="s">
        <v>109</v>
      </c>
      <c r="P12" s="25" t="s">
        <v>109</v>
      </c>
      <c r="Q12" s="25" t="s">
        <v>109</v>
      </c>
      <c r="R12" s="32" t="s">
        <v>109</v>
      </c>
      <c r="Y12" s="25" t="s">
        <v>109</v>
      </c>
      <c r="Z12" s="25" t="s">
        <v>109</v>
      </c>
      <c r="AA12" s="25" t="s">
        <v>109</v>
      </c>
      <c r="AB12" s="25" t="s">
        <v>109</v>
      </c>
      <c r="AC12" s="32" t="s">
        <v>109</v>
      </c>
      <c r="AD12" s="23" t="s">
        <v>109</v>
      </c>
      <c r="AE12" s="23" t="s">
        <v>109</v>
      </c>
      <c r="AF12" s="23" t="s">
        <v>109</v>
      </c>
      <c r="AG12" s="23" t="s">
        <v>109</v>
      </c>
      <c r="AH12" s="23" t="s">
        <v>109</v>
      </c>
      <c r="AK12" s="27" t="str">
        <f t="shared" si="0"/>
        <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133</v>
      </c>
      <c r="AX12" s="30" t="str">
        <f t="shared" si="1"/>
        <v>---</v>
      </c>
      <c r="AY12" s="50" t="e">
        <f>VALUE(IF(AX12="---","",VLOOKUP(AX12,List167834567910246[],2,FALSE)))</f>
        <v>#VALUE!</v>
      </c>
      <c r="AZ12" s="1" t="str">
        <f t="shared" si="2"/>
        <v>---</v>
      </c>
      <c r="BA12" s="1" t="e">
        <f>VALUE(IF(AZ12="---","",VLOOKUP(AZ12,List167834567910246[],2,FALSE)))</f>
        <v>#VALUE!</v>
      </c>
      <c r="BB12" s="1" t="str">
        <f t="shared" si="3"/>
        <v>---</v>
      </c>
      <c r="BC12" s="1" t="str">
        <f t="shared" si="4"/>
        <v>---</v>
      </c>
      <c r="BI12" s="29" t="s">
        <v>133</v>
      </c>
      <c r="BJ12" s="161" t="str">
        <f>IF(H12="---","",VLOOKUP(H12,List167834567910246[],2,FALSE))</f>
        <v/>
      </c>
      <c r="BK12" s="161" t="str">
        <f>IF(I12="---","",VLOOKUP(I12,List167834567910246[],2,FALSE))</f>
        <v/>
      </c>
      <c r="BL12" s="161" t="str">
        <f>IF(J12="---","",VLOOKUP(J12,List167834567910246[],2,FALSE))</f>
        <v/>
      </c>
      <c r="BM12" s="161" t="str">
        <f>IF(K12="---","",VLOOKUP(K12,List167834567910246[],2,FALSE))</f>
        <v/>
      </c>
      <c r="BN12" s="161" t="str">
        <f>IF(L12="---","",VLOOKUP(L12,List167834567910246[],2,FALSE))</f>
        <v/>
      </c>
      <c r="BO12" s="161" t="str">
        <f>IF(M12="---","",VLOOKUP(M12,List167834567910246[],2,FALSE))</f>
        <v/>
      </c>
      <c r="BP12" s="161" t="str">
        <f>IF(N12="---","",VLOOKUP(N12,List167834567910246[],2,FALSE))</f>
        <v/>
      </c>
      <c r="BQ12" s="161" t="str">
        <f>IF(O12="---","",VLOOKUP(O12,List167834567910246[],2,FALSE))</f>
        <v/>
      </c>
      <c r="BR12" s="161" t="str">
        <f>IF(P12="---","",VLOOKUP(P12,List167834567910246[],2,FALSE))</f>
        <v/>
      </c>
      <c r="BS12" s="161" t="str">
        <f>IF(Q12="---","",VLOOKUP(Q12,List167834567910246[],2,FALSE))</f>
        <v/>
      </c>
      <c r="BT12" s="161" t="str">
        <f>IF(R12="---","",VLOOKUP(R12,List167834567910246[],2,FALSE))</f>
        <v/>
      </c>
      <c r="BU12" s="29" t="s">
        <v>133</v>
      </c>
      <c r="BV12" s="161" t="str">
        <f>IF(Y12="---","",VLOOKUP(Y12,List167834567910246[],2,FALSE))</f>
        <v/>
      </c>
      <c r="BW12" s="161" t="str">
        <f>IF(Z12="---","",VLOOKUP(Z12,List167834567910246[],2,FALSE))</f>
        <v/>
      </c>
      <c r="BX12" s="161" t="str">
        <f>IF(AA12="---","",VLOOKUP(AA12,List167834567910246[],2,FALSE))</f>
        <v/>
      </c>
      <c r="BY12" s="161" t="str">
        <f>IF(AB12="---","",VLOOKUP(AB12,List167834567910246[],2,FALSE))</f>
        <v/>
      </c>
      <c r="BZ12" s="161" t="str">
        <f>IF(AC12="---","",VLOOKUP(AC12,List167834567910246[],2,FALSE))</f>
        <v/>
      </c>
      <c r="CA12" s="161" t="str">
        <f>IF(AD12="---","",VLOOKUP(AD12,List167834567910246[],2,FALSE))</f>
        <v/>
      </c>
      <c r="CB12" s="161" t="str">
        <f>IF(AE12="---","",VLOOKUP(AE12,List167834567910246[],2,FALSE))</f>
        <v/>
      </c>
      <c r="CC12" s="161" t="str">
        <f>IF(AF12="---","",VLOOKUP(AF12,List167834567910246[],2,FALSE))</f>
        <v/>
      </c>
      <c r="CD12" s="161" t="str">
        <f>IF(AG12="---","",VLOOKUP(AG12,List167834567910246[],2,FALSE))</f>
        <v/>
      </c>
      <c r="CE12" s="161" t="str">
        <f>IF(AH12="---","",VLOOKUP(AH12,List167834567910246[],2,FALSE))</f>
        <v/>
      </c>
    </row>
    <row r="13" spans="2:92" ht="13.5" customHeight="1" thickBot="1">
      <c r="B13" s="352"/>
      <c r="C13" s="354"/>
      <c r="D13" s="355"/>
      <c r="E13" s="204" t="s">
        <v>134</v>
      </c>
      <c r="F13" s="204"/>
      <c r="G13" s="206"/>
      <c r="H13" s="25" t="s">
        <v>109</v>
      </c>
      <c r="I13" s="25" t="s">
        <v>109</v>
      </c>
      <c r="J13" s="25" t="s">
        <v>109</v>
      </c>
      <c r="K13" s="25" t="s">
        <v>109</v>
      </c>
      <c r="L13" s="25" t="s">
        <v>109</v>
      </c>
      <c r="M13" s="25" t="s">
        <v>109</v>
      </c>
      <c r="N13" s="25" t="s">
        <v>109</v>
      </c>
      <c r="O13" s="25" t="s">
        <v>109</v>
      </c>
      <c r="P13" s="25" t="s">
        <v>109</v>
      </c>
      <c r="Q13" s="25" t="s">
        <v>109</v>
      </c>
      <c r="R13" s="32" t="s">
        <v>109</v>
      </c>
      <c r="Y13" s="25" t="s">
        <v>109</v>
      </c>
      <c r="Z13" s="25" t="s">
        <v>109</v>
      </c>
      <c r="AA13" s="25" t="s">
        <v>109</v>
      </c>
      <c r="AB13" s="25" t="s">
        <v>109</v>
      </c>
      <c r="AC13" s="32" t="s">
        <v>109</v>
      </c>
      <c r="AD13" s="23" t="s">
        <v>109</v>
      </c>
      <c r="AE13" s="23" t="s">
        <v>109</v>
      </c>
      <c r="AF13" s="23" t="s">
        <v>109</v>
      </c>
      <c r="AG13" s="23" t="s">
        <v>109</v>
      </c>
      <c r="AH13" s="23" t="s">
        <v>109</v>
      </c>
      <c r="AK13" s="27" t="str">
        <f t="shared" si="0"/>
        <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135</v>
      </c>
      <c r="AX13" s="30" t="str">
        <f t="shared" si="1"/>
        <v>---</v>
      </c>
      <c r="AY13" s="50" t="e">
        <f>VALUE(IF(AX13="---","",VLOOKUP(AX13,List167834567910246[],2,FALSE)))</f>
        <v>#VALUE!</v>
      </c>
      <c r="AZ13" s="1" t="str">
        <f t="shared" si="2"/>
        <v>---</v>
      </c>
      <c r="BA13" s="1" t="e">
        <f>VALUE(IF(AZ13="---","",VLOOKUP(AZ13,List167834567910246[],2,FALSE)))</f>
        <v>#VALUE!</v>
      </c>
      <c r="BB13" s="1" t="str">
        <f t="shared" si="3"/>
        <v>---</v>
      </c>
      <c r="BC13" s="1" t="str">
        <f t="shared" si="4"/>
        <v>---</v>
      </c>
      <c r="BI13" s="29" t="s">
        <v>135</v>
      </c>
      <c r="BJ13" s="161" t="str">
        <f>IF(H13="---","",VLOOKUP(H13,List167834567910246[],2,FALSE))</f>
        <v/>
      </c>
      <c r="BK13" s="161" t="str">
        <f>IF(I13="---","",VLOOKUP(I13,List167834567910246[],2,FALSE))</f>
        <v/>
      </c>
      <c r="BL13" s="161" t="str">
        <f>IF(J13="---","",VLOOKUP(J13,List167834567910246[],2,FALSE))</f>
        <v/>
      </c>
      <c r="BM13" s="161" t="str">
        <f>IF(K13="---","",VLOOKUP(K13,List167834567910246[],2,FALSE))</f>
        <v/>
      </c>
      <c r="BN13" s="161" t="str">
        <f>IF(L13="---","",VLOOKUP(L13,List167834567910246[],2,FALSE))</f>
        <v/>
      </c>
      <c r="BO13" s="161" t="str">
        <f>IF(M13="---","",VLOOKUP(M13,List167834567910246[],2,FALSE))</f>
        <v/>
      </c>
      <c r="BP13" s="161" t="str">
        <f>IF(N13="---","",VLOOKUP(N13,List167834567910246[],2,FALSE))</f>
        <v/>
      </c>
      <c r="BQ13" s="161" t="str">
        <f>IF(O13="---","",VLOOKUP(O13,List167834567910246[],2,FALSE))</f>
        <v/>
      </c>
      <c r="BR13" s="161" t="str">
        <f>IF(P13="---","",VLOOKUP(P13,List167834567910246[],2,FALSE))</f>
        <v/>
      </c>
      <c r="BS13" s="161" t="str">
        <f>IF(Q13="---","",VLOOKUP(Q13,List167834567910246[],2,FALSE))</f>
        <v/>
      </c>
      <c r="BT13" s="161" t="str">
        <f>IF(R13="---","",VLOOKUP(R13,List167834567910246[],2,FALSE))</f>
        <v/>
      </c>
      <c r="BU13" s="29" t="s">
        <v>135</v>
      </c>
      <c r="BV13" s="161" t="str">
        <f>IF(Y13="---","",VLOOKUP(Y13,List167834567910246[],2,FALSE))</f>
        <v/>
      </c>
      <c r="BW13" s="161" t="str">
        <f>IF(Z13="---","",VLOOKUP(Z13,List167834567910246[],2,FALSE))</f>
        <v/>
      </c>
      <c r="BX13" s="161" t="str">
        <f>IF(AA13="---","",VLOOKUP(AA13,List167834567910246[],2,FALSE))</f>
        <v/>
      </c>
      <c r="BY13" s="161" t="str">
        <f>IF(AB13="---","",VLOOKUP(AB13,List167834567910246[],2,FALSE))</f>
        <v/>
      </c>
      <c r="BZ13" s="161" t="str">
        <f>IF(AC13="---","",VLOOKUP(AC13,List167834567910246[],2,FALSE))</f>
        <v/>
      </c>
      <c r="CA13" s="161" t="str">
        <f>IF(AD13="---","",VLOOKUP(AD13,List167834567910246[],2,FALSE))</f>
        <v/>
      </c>
      <c r="CB13" s="161" t="str">
        <f>IF(AE13="---","",VLOOKUP(AE13,List167834567910246[],2,FALSE))</f>
        <v/>
      </c>
      <c r="CC13" s="161" t="str">
        <f>IF(AF13="---","",VLOOKUP(AF13,List167834567910246[],2,FALSE))</f>
        <v/>
      </c>
      <c r="CD13" s="161" t="str">
        <f>IF(AG13="---","",VLOOKUP(AG13,List167834567910246[],2,FALSE))</f>
        <v/>
      </c>
      <c r="CE13" s="161" t="str">
        <f>IF(AH13="---","",VLOOKUP(AH13,List167834567910246[],2,FALSE))</f>
        <v/>
      </c>
    </row>
    <row r="14" spans="2:92" s="8" customFormat="1" ht="13.5" customHeight="1" thickBot="1">
      <c r="B14" s="352"/>
      <c r="C14" s="354"/>
      <c r="D14" s="355"/>
      <c r="E14" s="204" t="s">
        <v>136</v>
      </c>
      <c r="F14" s="204"/>
      <c r="G14" s="206"/>
      <c r="H14" s="25" t="s">
        <v>109</v>
      </c>
      <c r="I14" s="25" t="s">
        <v>109</v>
      </c>
      <c r="J14" s="25" t="s">
        <v>109</v>
      </c>
      <c r="K14" s="25" t="s">
        <v>109</v>
      </c>
      <c r="L14" s="25" t="s">
        <v>109</v>
      </c>
      <c r="M14" s="25" t="s">
        <v>109</v>
      </c>
      <c r="N14" s="25" t="s">
        <v>109</v>
      </c>
      <c r="O14" s="25" t="s">
        <v>109</v>
      </c>
      <c r="P14" s="25" t="s">
        <v>109</v>
      </c>
      <c r="Q14" s="25" t="s">
        <v>109</v>
      </c>
      <c r="R14" s="32" t="s">
        <v>109</v>
      </c>
      <c r="S14" s="1"/>
      <c r="T14" s="1"/>
      <c r="U14" s="1"/>
      <c r="V14" s="1"/>
      <c r="W14" s="1"/>
      <c r="X14" s="1"/>
      <c r="Y14" s="25" t="s">
        <v>109</v>
      </c>
      <c r="Z14" s="25" t="s">
        <v>109</v>
      </c>
      <c r="AA14" s="25" t="s">
        <v>109</v>
      </c>
      <c r="AB14" s="25" t="s">
        <v>109</v>
      </c>
      <c r="AC14" s="32" t="s">
        <v>109</v>
      </c>
      <c r="AD14" s="23" t="s">
        <v>109</v>
      </c>
      <c r="AE14" s="23" t="s">
        <v>109</v>
      </c>
      <c r="AF14" s="23" t="s">
        <v>109</v>
      </c>
      <c r="AG14" s="23" t="s">
        <v>109</v>
      </c>
      <c r="AH14" s="23" t="s">
        <v>109</v>
      </c>
      <c r="AK14" s="27" t="str">
        <f t="shared" si="0"/>
        <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U14" s="1"/>
      <c r="AV14" s="28"/>
      <c r="AW14" s="29" t="s">
        <v>137</v>
      </c>
      <c r="AX14" s="30" t="str">
        <f t="shared" si="1"/>
        <v>---</v>
      </c>
      <c r="AY14" s="50" t="e">
        <f>VALUE(IF(AX14="---","",VLOOKUP(AX14,List167834567910246[],2,FALSE)))</f>
        <v>#VALUE!</v>
      </c>
      <c r="AZ14" s="1" t="str">
        <f t="shared" si="2"/>
        <v>---</v>
      </c>
      <c r="BA14" s="1" t="e">
        <f>VALUE(IF(AZ14="---","",VLOOKUP(AZ14,List167834567910246[],2,FALSE)))</f>
        <v>#VALUE!</v>
      </c>
      <c r="BB14" s="1" t="str">
        <f t="shared" si="3"/>
        <v>---</v>
      </c>
      <c r="BC14" s="1" t="str">
        <f t="shared" si="4"/>
        <v>---</v>
      </c>
      <c r="BD14" s="1"/>
      <c r="BE14" s="1"/>
      <c r="BF14" s="1"/>
      <c r="BG14" s="1"/>
      <c r="BH14" s="1"/>
      <c r="BI14" s="29" t="s">
        <v>137</v>
      </c>
      <c r="BJ14" s="161" t="str">
        <f>IF(H14="---","",VLOOKUP(H14,List167834567910246[],2,FALSE))</f>
        <v/>
      </c>
      <c r="BK14" s="161" t="str">
        <f>IF(I14="---","",VLOOKUP(I14,List167834567910246[],2,FALSE))</f>
        <v/>
      </c>
      <c r="BL14" s="161" t="str">
        <f>IF(J14="---","",VLOOKUP(J14,List167834567910246[],2,FALSE))</f>
        <v/>
      </c>
      <c r="BM14" s="161" t="str">
        <f>IF(K14="---","",VLOOKUP(K14,List167834567910246[],2,FALSE))</f>
        <v/>
      </c>
      <c r="BN14" s="161" t="str">
        <f>IF(L14="---","",VLOOKUP(L14,List167834567910246[],2,FALSE))</f>
        <v/>
      </c>
      <c r="BO14" s="161" t="str">
        <f>IF(M14="---","",VLOOKUP(M14,List167834567910246[],2,FALSE))</f>
        <v/>
      </c>
      <c r="BP14" s="161" t="str">
        <f>IF(N14="---","",VLOOKUP(N14,List167834567910246[],2,FALSE))</f>
        <v/>
      </c>
      <c r="BQ14" s="161" t="str">
        <f>IF(O14="---","",VLOOKUP(O14,List167834567910246[],2,FALSE))</f>
        <v/>
      </c>
      <c r="BR14" s="161" t="str">
        <f>IF(P14="---","",VLOOKUP(P14,List167834567910246[],2,FALSE))</f>
        <v/>
      </c>
      <c r="BS14" s="161" t="str">
        <f>IF(Q14="---","",VLOOKUP(Q14,List167834567910246[],2,FALSE))</f>
        <v/>
      </c>
      <c r="BT14" s="161" t="str">
        <f>IF(R14="---","",VLOOKUP(R14,List167834567910246[],2,FALSE))</f>
        <v/>
      </c>
      <c r="BU14" s="29" t="s">
        <v>137</v>
      </c>
      <c r="BV14" s="161" t="str">
        <f>IF(Y14="---","",VLOOKUP(Y14,List167834567910246[],2,FALSE))</f>
        <v/>
      </c>
      <c r="BW14" s="161" t="str">
        <f>IF(Z14="---","",VLOOKUP(Z14,List167834567910246[],2,FALSE))</f>
        <v/>
      </c>
      <c r="BX14" s="161" t="str">
        <f>IF(AA14="---","",VLOOKUP(AA14,List167834567910246[],2,FALSE))</f>
        <v/>
      </c>
      <c r="BY14" s="161" t="str">
        <f>IF(AB14="---","",VLOOKUP(AB14,List167834567910246[],2,FALSE))</f>
        <v/>
      </c>
      <c r="BZ14" s="161" t="str">
        <f>IF(AC14="---","",VLOOKUP(AC14,List167834567910246[],2,FALSE))</f>
        <v/>
      </c>
      <c r="CA14" s="161" t="str">
        <f>IF(AD14="---","",VLOOKUP(AD14,List167834567910246[],2,FALSE))</f>
        <v/>
      </c>
      <c r="CB14" s="161" t="str">
        <f>IF(AE14="---","",VLOOKUP(AE14,List167834567910246[],2,FALSE))</f>
        <v/>
      </c>
      <c r="CC14" s="161" t="str">
        <f>IF(AF14="---","",VLOOKUP(AF14,List167834567910246[],2,FALSE))</f>
        <v/>
      </c>
      <c r="CD14" s="161" t="str">
        <f>IF(AG14="---","",VLOOKUP(AG14,List167834567910246[],2,FALSE))</f>
        <v/>
      </c>
      <c r="CE14" s="161" t="str">
        <f>IF(AH14="---","",VLOOKUP(AH14,List167834567910246[],2,FALSE))</f>
        <v/>
      </c>
      <c r="CG14" s="1"/>
      <c r="CI14" s="1"/>
      <c r="CK14" s="1"/>
      <c r="CM14" s="1"/>
    </row>
    <row r="15" spans="2:92" s="8" customFormat="1" ht="13.5" customHeight="1" thickBot="1">
      <c r="B15" s="352"/>
      <c r="C15" s="354" t="s">
        <v>138</v>
      </c>
      <c r="D15" s="355"/>
      <c r="E15" s="204" t="s">
        <v>139</v>
      </c>
      <c r="F15" s="204"/>
      <c r="G15" s="206"/>
      <c r="H15" s="25" t="s">
        <v>109</v>
      </c>
      <c r="I15" s="25" t="s">
        <v>109</v>
      </c>
      <c r="J15" s="25" t="s">
        <v>109</v>
      </c>
      <c r="K15" s="25" t="s">
        <v>109</v>
      </c>
      <c r="L15" s="25" t="s">
        <v>109</v>
      </c>
      <c r="M15" s="25" t="s">
        <v>109</v>
      </c>
      <c r="N15" s="25" t="s">
        <v>109</v>
      </c>
      <c r="O15" s="25" t="s">
        <v>109</v>
      </c>
      <c r="P15" s="25" t="s">
        <v>109</v>
      </c>
      <c r="Q15" s="25" t="s">
        <v>109</v>
      </c>
      <c r="R15" s="32" t="s">
        <v>109</v>
      </c>
      <c r="S15" s="1"/>
      <c r="T15" s="1"/>
      <c r="U15" s="1"/>
      <c r="V15" s="1"/>
      <c r="W15" s="1"/>
      <c r="X15" s="1"/>
      <c r="Y15" s="25" t="s">
        <v>109</v>
      </c>
      <c r="Z15" s="25" t="s">
        <v>109</v>
      </c>
      <c r="AA15" s="25" t="s">
        <v>109</v>
      </c>
      <c r="AB15" s="25" t="s">
        <v>109</v>
      </c>
      <c r="AC15" s="32" t="s">
        <v>109</v>
      </c>
      <c r="AD15" s="23" t="s">
        <v>109</v>
      </c>
      <c r="AE15" s="23" t="s">
        <v>109</v>
      </c>
      <c r="AF15" s="23" t="s">
        <v>109</v>
      </c>
      <c r="AG15" s="23" t="s">
        <v>109</v>
      </c>
      <c r="AH15" s="23" t="s">
        <v>109</v>
      </c>
      <c r="AK15" s="27" t="str">
        <f t="shared" si="0"/>
        <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U15" s="1"/>
      <c r="AV15" s="28"/>
      <c r="AW15" s="29" t="s">
        <v>140</v>
      </c>
      <c r="AX15" s="30" t="str">
        <f t="shared" si="1"/>
        <v>---</v>
      </c>
      <c r="AY15" s="50" t="e">
        <f>VALUE(IF(AX15="---","",VLOOKUP(AX15,List167834567910246[],2,FALSE)))</f>
        <v>#VALUE!</v>
      </c>
      <c r="AZ15" s="1" t="str">
        <f t="shared" si="2"/>
        <v>---</v>
      </c>
      <c r="BA15" s="1" t="e">
        <f>VALUE(IF(AZ15="---","",VLOOKUP(AZ15,List167834567910246[],2,FALSE)))</f>
        <v>#VALUE!</v>
      </c>
      <c r="BB15" s="1" t="str">
        <f t="shared" si="3"/>
        <v>---</v>
      </c>
      <c r="BC15" s="1" t="str">
        <f t="shared" si="4"/>
        <v>---</v>
      </c>
      <c r="BD15" s="1"/>
      <c r="BE15" s="1"/>
      <c r="BF15" s="1"/>
      <c r="BG15" s="1"/>
      <c r="BH15" s="1"/>
      <c r="BI15" s="29" t="s">
        <v>140</v>
      </c>
      <c r="BJ15" s="161" t="str">
        <f>IF(H15="---","",VLOOKUP(H15,List167834567910246[],2,FALSE))</f>
        <v/>
      </c>
      <c r="BK15" s="161" t="str">
        <f>IF(I15="---","",VLOOKUP(I15,List167834567910246[],2,FALSE))</f>
        <v/>
      </c>
      <c r="BL15" s="161" t="str">
        <f>IF(J15="---","",VLOOKUP(J15,List167834567910246[],2,FALSE))</f>
        <v/>
      </c>
      <c r="BM15" s="161" t="str">
        <f>IF(K15="---","",VLOOKUP(K15,List167834567910246[],2,FALSE))</f>
        <v/>
      </c>
      <c r="BN15" s="161" t="str">
        <f>IF(L15="---","",VLOOKUP(L15,List167834567910246[],2,FALSE))</f>
        <v/>
      </c>
      <c r="BO15" s="161" t="str">
        <f>IF(M15="---","",VLOOKUP(M15,List167834567910246[],2,FALSE))</f>
        <v/>
      </c>
      <c r="BP15" s="161" t="str">
        <f>IF(N15="---","",VLOOKUP(N15,List167834567910246[],2,FALSE))</f>
        <v/>
      </c>
      <c r="BQ15" s="161" t="str">
        <f>IF(O15="---","",VLOOKUP(O15,List167834567910246[],2,FALSE))</f>
        <v/>
      </c>
      <c r="BR15" s="161" t="str">
        <f>IF(P15="---","",VLOOKUP(P15,List167834567910246[],2,FALSE))</f>
        <v/>
      </c>
      <c r="BS15" s="161" t="str">
        <f>IF(Q15="---","",VLOOKUP(Q15,List167834567910246[],2,FALSE))</f>
        <v/>
      </c>
      <c r="BT15" s="161" t="str">
        <f>IF(R15="---","",VLOOKUP(R15,List167834567910246[],2,FALSE))</f>
        <v/>
      </c>
      <c r="BU15" s="29" t="s">
        <v>140</v>
      </c>
      <c r="BV15" s="161" t="str">
        <f>IF(Y15="---","",VLOOKUP(Y15,List167834567910246[],2,FALSE))</f>
        <v/>
      </c>
      <c r="BW15" s="161" t="str">
        <f>IF(Z15="---","",VLOOKUP(Z15,List167834567910246[],2,FALSE))</f>
        <v/>
      </c>
      <c r="BX15" s="161" t="str">
        <f>IF(AA15="---","",VLOOKUP(AA15,List167834567910246[],2,FALSE))</f>
        <v/>
      </c>
      <c r="BY15" s="161" t="str">
        <f>IF(AB15="---","",VLOOKUP(AB15,List167834567910246[],2,FALSE))</f>
        <v/>
      </c>
      <c r="BZ15" s="161" t="str">
        <f>IF(AC15="---","",VLOOKUP(AC15,List167834567910246[],2,FALSE))</f>
        <v/>
      </c>
      <c r="CA15" s="161" t="str">
        <f>IF(AD15="---","",VLOOKUP(AD15,List167834567910246[],2,FALSE))</f>
        <v/>
      </c>
      <c r="CB15" s="161" t="str">
        <f>IF(AE15="---","",VLOOKUP(AE15,List167834567910246[],2,FALSE))</f>
        <v/>
      </c>
      <c r="CC15" s="161" t="str">
        <f>IF(AF15="---","",VLOOKUP(AF15,List167834567910246[],2,FALSE))</f>
        <v/>
      </c>
      <c r="CD15" s="161" t="str">
        <f>IF(AG15="---","",VLOOKUP(AG15,List167834567910246[],2,FALSE))</f>
        <v/>
      </c>
      <c r="CE15" s="161" t="str">
        <f>IF(AH15="---","",VLOOKUP(AH15,List167834567910246[],2,FALSE))</f>
        <v/>
      </c>
      <c r="CG15" s="1"/>
      <c r="CI15" s="1"/>
      <c r="CK15" s="1"/>
      <c r="CM15" s="1"/>
    </row>
    <row r="16" spans="2:92" s="8" customFormat="1" ht="13.5" customHeight="1" thickBot="1">
      <c r="B16" s="352"/>
      <c r="C16" s="354"/>
      <c r="D16" s="355"/>
      <c r="E16" s="204" t="s">
        <v>141</v>
      </c>
      <c r="F16" s="204"/>
      <c r="G16" s="206"/>
      <c r="H16" s="25" t="s">
        <v>109</v>
      </c>
      <c r="I16" s="25" t="s">
        <v>109</v>
      </c>
      <c r="J16" s="25" t="s">
        <v>109</v>
      </c>
      <c r="K16" s="25" t="s">
        <v>109</v>
      </c>
      <c r="L16" s="25" t="s">
        <v>109</v>
      </c>
      <c r="M16" s="25" t="s">
        <v>109</v>
      </c>
      <c r="N16" s="25" t="s">
        <v>109</v>
      </c>
      <c r="O16" s="25" t="s">
        <v>109</v>
      </c>
      <c r="P16" s="25" t="s">
        <v>109</v>
      </c>
      <c r="Q16" s="25" t="s">
        <v>109</v>
      </c>
      <c r="R16" s="32" t="s">
        <v>109</v>
      </c>
      <c r="S16" s="1"/>
      <c r="T16" s="1"/>
      <c r="U16" s="1"/>
      <c r="V16" s="1"/>
      <c r="W16" s="1"/>
      <c r="X16" s="1"/>
      <c r="Y16" s="25" t="s">
        <v>109</v>
      </c>
      <c r="Z16" s="25" t="s">
        <v>109</v>
      </c>
      <c r="AA16" s="25" t="s">
        <v>109</v>
      </c>
      <c r="AB16" s="25" t="s">
        <v>109</v>
      </c>
      <c r="AC16" s="32" t="s">
        <v>109</v>
      </c>
      <c r="AD16" s="23" t="s">
        <v>109</v>
      </c>
      <c r="AE16" s="23" t="s">
        <v>109</v>
      </c>
      <c r="AF16" s="23" t="s">
        <v>109</v>
      </c>
      <c r="AG16" s="23" t="s">
        <v>109</v>
      </c>
      <c r="AH16" s="23" t="s">
        <v>109</v>
      </c>
      <c r="AK16" s="27" t="str">
        <f t="shared" si="0"/>
        <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U16" s="1"/>
      <c r="AV16" s="28"/>
      <c r="AW16" s="29" t="s">
        <v>142</v>
      </c>
      <c r="AX16" s="30" t="str">
        <f t="shared" si="1"/>
        <v>---</v>
      </c>
      <c r="AY16" s="50" t="e">
        <f>VALUE(IF(AX16="---","",VLOOKUP(AX16,List167834567910246[],2,FALSE)))</f>
        <v>#VALUE!</v>
      </c>
      <c r="AZ16" s="1" t="str">
        <f t="shared" si="2"/>
        <v>---</v>
      </c>
      <c r="BA16" s="1" t="e">
        <f>VALUE(IF(AZ16="---","",VLOOKUP(AZ16,List167834567910246[],2,FALSE)))</f>
        <v>#VALUE!</v>
      </c>
      <c r="BB16" s="1" t="str">
        <f t="shared" si="3"/>
        <v>---</v>
      </c>
      <c r="BC16" s="1" t="str">
        <f t="shared" si="4"/>
        <v>---</v>
      </c>
      <c r="BD16" s="1"/>
      <c r="BE16" s="1"/>
      <c r="BF16" s="1"/>
      <c r="BG16" s="1"/>
      <c r="BH16" s="1"/>
      <c r="BI16" s="29" t="s">
        <v>142</v>
      </c>
      <c r="BJ16" s="161" t="str">
        <f>IF(H16="---","",VLOOKUP(H16,List167834567910246[],2,FALSE))</f>
        <v/>
      </c>
      <c r="BK16" s="161" t="str">
        <f>IF(I16="---","",VLOOKUP(I16,List167834567910246[],2,FALSE))</f>
        <v/>
      </c>
      <c r="BL16" s="161" t="str">
        <f>IF(J16="---","",VLOOKUP(J16,List167834567910246[],2,FALSE))</f>
        <v/>
      </c>
      <c r="BM16" s="161" t="str">
        <f>IF(K16="---","",VLOOKUP(K16,List167834567910246[],2,FALSE))</f>
        <v/>
      </c>
      <c r="BN16" s="161" t="str">
        <f>IF(L16="---","",VLOOKUP(L16,List167834567910246[],2,FALSE))</f>
        <v/>
      </c>
      <c r="BO16" s="161" t="str">
        <f>IF(M16="---","",VLOOKUP(M16,List167834567910246[],2,FALSE))</f>
        <v/>
      </c>
      <c r="BP16" s="161" t="str">
        <f>IF(N16="---","",VLOOKUP(N16,List167834567910246[],2,FALSE))</f>
        <v/>
      </c>
      <c r="BQ16" s="161" t="str">
        <f>IF(O16="---","",VLOOKUP(O16,List167834567910246[],2,FALSE))</f>
        <v/>
      </c>
      <c r="BR16" s="161" t="str">
        <f>IF(P16="---","",VLOOKUP(P16,List167834567910246[],2,FALSE))</f>
        <v/>
      </c>
      <c r="BS16" s="161" t="str">
        <f>IF(Q16="---","",VLOOKUP(Q16,List167834567910246[],2,FALSE))</f>
        <v/>
      </c>
      <c r="BT16" s="161" t="str">
        <f>IF(R16="---","",VLOOKUP(R16,List167834567910246[],2,FALSE))</f>
        <v/>
      </c>
      <c r="BU16" s="29" t="s">
        <v>142</v>
      </c>
      <c r="BV16" s="161" t="str">
        <f>IF(Y16="---","",VLOOKUP(Y16,List167834567910246[],2,FALSE))</f>
        <v/>
      </c>
      <c r="BW16" s="161" t="str">
        <f>IF(Z16="---","",VLOOKUP(Z16,List167834567910246[],2,FALSE))</f>
        <v/>
      </c>
      <c r="BX16" s="161" t="str">
        <f>IF(AA16="---","",VLOOKUP(AA16,List167834567910246[],2,FALSE))</f>
        <v/>
      </c>
      <c r="BY16" s="161" t="str">
        <f>IF(AB16="---","",VLOOKUP(AB16,List167834567910246[],2,FALSE))</f>
        <v/>
      </c>
      <c r="BZ16" s="161" t="str">
        <f>IF(AC16="---","",VLOOKUP(AC16,List167834567910246[],2,FALSE))</f>
        <v/>
      </c>
      <c r="CA16" s="161" t="str">
        <f>IF(AD16="---","",VLOOKUP(AD16,List167834567910246[],2,FALSE))</f>
        <v/>
      </c>
      <c r="CB16" s="161" t="str">
        <f>IF(AE16="---","",VLOOKUP(AE16,List167834567910246[],2,FALSE))</f>
        <v/>
      </c>
      <c r="CC16" s="161" t="str">
        <f>IF(AF16="---","",VLOOKUP(AF16,List167834567910246[],2,FALSE))</f>
        <v/>
      </c>
      <c r="CD16" s="161" t="str">
        <f>IF(AG16="---","",VLOOKUP(AG16,List167834567910246[],2,FALSE))</f>
        <v/>
      </c>
      <c r="CE16" s="161" t="str">
        <f>IF(AH16="---","",VLOOKUP(AH16,List167834567910246[],2,FALSE))</f>
        <v/>
      </c>
      <c r="CG16" s="1"/>
      <c r="CI16" s="1"/>
      <c r="CK16" s="1"/>
      <c r="CM16" s="1"/>
    </row>
    <row r="17" spans="2:92" s="8" customFormat="1" ht="13.5" customHeight="1" thickBot="1">
      <c r="B17" s="352"/>
      <c r="C17" s="354"/>
      <c r="D17" s="355"/>
      <c r="E17" s="204" t="s">
        <v>143</v>
      </c>
      <c r="F17" s="204"/>
      <c r="G17" s="206"/>
      <c r="H17" s="25" t="s">
        <v>109</v>
      </c>
      <c r="I17" s="25" t="s">
        <v>109</v>
      </c>
      <c r="J17" s="25" t="s">
        <v>109</v>
      </c>
      <c r="K17" s="25" t="s">
        <v>109</v>
      </c>
      <c r="L17" s="25" t="s">
        <v>109</v>
      </c>
      <c r="M17" s="25" t="s">
        <v>109</v>
      </c>
      <c r="N17" s="25" t="s">
        <v>109</v>
      </c>
      <c r="O17" s="25" t="s">
        <v>109</v>
      </c>
      <c r="P17" s="25" t="s">
        <v>109</v>
      </c>
      <c r="Q17" s="25" t="s">
        <v>109</v>
      </c>
      <c r="R17" s="32" t="s">
        <v>109</v>
      </c>
      <c r="S17" s="1"/>
      <c r="T17" s="1"/>
      <c r="U17" s="1"/>
      <c r="V17" s="1"/>
      <c r="W17" s="1"/>
      <c r="X17" s="1"/>
      <c r="Y17" s="25" t="s">
        <v>109</v>
      </c>
      <c r="Z17" s="25" t="s">
        <v>109</v>
      </c>
      <c r="AA17" s="25" t="s">
        <v>109</v>
      </c>
      <c r="AB17" s="25" t="s">
        <v>109</v>
      </c>
      <c r="AC17" s="32" t="s">
        <v>109</v>
      </c>
      <c r="AD17" s="23" t="s">
        <v>109</v>
      </c>
      <c r="AE17" s="23" t="s">
        <v>109</v>
      </c>
      <c r="AF17" s="23" t="s">
        <v>109</v>
      </c>
      <c r="AG17" s="23" t="s">
        <v>109</v>
      </c>
      <c r="AH17" s="23" t="s">
        <v>109</v>
      </c>
      <c r="AK17" s="27" t="str">
        <f t="shared" si="0"/>
        <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144</v>
      </c>
      <c r="AX17" s="30" t="str">
        <f t="shared" si="1"/>
        <v>---</v>
      </c>
      <c r="AY17" s="50" t="e">
        <f>VALUE(IF(AX17="---","",VLOOKUP(AX17,List167834567910246[],2,FALSE)))</f>
        <v>#VALUE!</v>
      </c>
      <c r="AZ17" s="1" t="str">
        <f t="shared" si="2"/>
        <v>---</v>
      </c>
      <c r="BA17" s="1" t="e">
        <f>VALUE(IF(AZ17="---","",VLOOKUP(AZ17,List167834567910246[],2,FALSE)))</f>
        <v>#VALUE!</v>
      </c>
      <c r="BB17" s="1" t="str">
        <f t="shared" si="3"/>
        <v>---</v>
      </c>
      <c r="BC17" s="1" t="str">
        <f t="shared" si="4"/>
        <v>---</v>
      </c>
      <c r="BD17" s="1"/>
      <c r="BE17" s="1"/>
      <c r="BF17" s="1"/>
      <c r="BG17" s="1"/>
      <c r="BH17" s="1"/>
      <c r="BI17" s="29" t="s">
        <v>144</v>
      </c>
      <c r="BJ17" s="161" t="str">
        <f>IF(H17="---","",VLOOKUP(H17,List167834567910246[],2,FALSE))</f>
        <v/>
      </c>
      <c r="BK17" s="161" t="str">
        <f>IF(I17="---","",VLOOKUP(I17,List167834567910246[],2,FALSE))</f>
        <v/>
      </c>
      <c r="BL17" s="161" t="str">
        <f>IF(J17="---","",VLOOKUP(J17,List167834567910246[],2,FALSE))</f>
        <v/>
      </c>
      <c r="BM17" s="161" t="str">
        <f>IF(K17="---","",VLOOKUP(K17,List167834567910246[],2,FALSE))</f>
        <v/>
      </c>
      <c r="BN17" s="161" t="str">
        <f>IF(L17="---","",VLOOKUP(L17,List167834567910246[],2,FALSE))</f>
        <v/>
      </c>
      <c r="BO17" s="161" t="str">
        <f>IF(M17="---","",VLOOKUP(M17,List167834567910246[],2,FALSE))</f>
        <v/>
      </c>
      <c r="BP17" s="161" t="str">
        <f>IF(N17="---","",VLOOKUP(N17,List167834567910246[],2,FALSE))</f>
        <v/>
      </c>
      <c r="BQ17" s="161" t="str">
        <f>IF(O17="---","",VLOOKUP(O17,List167834567910246[],2,FALSE))</f>
        <v/>
      </c>
      <c r="BR17" s="161" t="str">
        <f>IF(P17="---","",VLOOKUP(P17,List167834567910246[],2,FALSE))</f>
        <v/>
      </c>
      <c r="BS17" s="161" t="str">
        <f>IF(Q17="---","",VLOOKUP(Q17,List167834567910246[],2,FALSE))</f>
        <v/>
      </c>
      <c r="BT17" s="161" t="str">
        <f>IF(R17="---","",VLOOKUP(R17,List167834567910246[],2,FALSE))</f>
        <v/>
      </c>
      <c r="BU17" s="29" t="s">
        <v>144</v>
      </c>
      <c r="BV17" s="161" t="str">
        <f>IF(Y17="---","",VLOOKUP(Y17,List167834567910246[],2,FALSE))</f>
        <v/>
      </c>
      <c r="BW17" s="161" t="str">
        <f>IF(Z17="---","",VLOOKUP(Z17,List167834567910246[],2,FALSE))</f>
        <v/>
      </c>
      <c r="BX17" s="161" t="str">
        <f>IF(AA17="---","",VLOOKUP(AA17,List167834567910246[],2,FALSE))</f>
        <v/>
      </c>
      <c r="BY17" s="161" t="str">
        <f>IF(AB17="---","",VLOOKUP(AB17,List167834567910246[],2,FALSE))</f>
        <v/>
      </c>
      <c r="BZ17" s="161" t="str">
        <f>IF(AC17="---","",VLOOKUP(AC17,List167834567910246[],2,FALSE))</f>
        <v/>
      </c>
      <c r="CA17" s="161" t="str">
        <f>IF(AD17="---","",VLOOKUP(AD17,List167834567910246[],2,FALSE))</f>
        <v/>
      </c>
      <c r="CB17" s="161" t="str">
        <f>IF(AE17="---","",VLOOKUP(AE17,List167834567910246[],2,FALSE))</f>
        <v/>
      </c>
      <c r="CC17" s="161" t="str">
        <f>IF(AF17="---","",VLOOKUP(AF17,List167834567910246[],2,FALSE))</f>
        <v/>
      </c>
      <c r="CD17" s="161" t="str">
        <f>IF(AG17="---","",VLOOKUP(AG17,List167834567910246[],2,FALSE))</f>
        <v/>
      </c>
      <c r="CE17" s="161" t="str">
        <f>IF(AH17="---","",VLOOKUP(AH17,List167834567910246[],2,FALSE))</f>
        <v/>
      </c>
      <c r="CG17" s="1"/>
      <c r="CI17" s="1"/>
      <c r="CK17" s="1"/>
      <c r="CM17" s="1"/>
    </row>
    <row r="18" spans="2:92" s="8" customFormat="1" ht="13.5" customHeight="1" thickBot="1">
      <c r="B18" s="352"/>
      <c r="C18" s="354" t="s">
        <v>145</v>
      </c>
      <c r="D18" s="355"/>
      <c r="E18" s="204" t="s">
        <v>146</v>
      </c>
      <c r="F18" s="204"/>
      <c r="G18" s="206"/>
      <c r="H18" s="25" t="s">
        <v>109</v>
      </c>
      <c r="I18" s="25" t="s">
        <v>109</v>
      </c>
      <c r="J18" s="25" t="s">
        <v>109</v>
      </c>
      <c r="K18" s="25" t="s">
        <v>109</v>
      </c>
      <c r="L18" s="25" t="s">
        <v>109</v>
      </c>
      <c r="M18" s="25" t="s">
        <v>109</v>
      </c>
      <c r="N18" s="25" t="s">
        <v>109</v>
      </c>
      <c r="O18" s="25" t="s">
        <v>109</v>
      </c>
      <c r="P18" s="25" t="s">
        <v>109</v>
      </c>
      <c r="Q18" s="25" t="s">
        <v>109</v>
      </c>
      <c r="R18" s="32" t="s">
        <v>109</v>
      </c>
      <c r="S18" s="1"/>
      <c r="T18" s="1"/>
      <c r="U18" s="1"/>
      <c r="V18" s="1"/>
      <c r="W18" s="1"/>
      <c r="X18" s="1"/>
      <c r="Y18" s="25" t="s">
        <v>109</v>
      </c>
      <c r="Z18" s="25" t="s">
        <v>109</v>
      </c>
      <c r="AA18" s="25" t="s">
        <v>109</v>
      </c>
      <c r="AB18" s="25" t="s">
        <v>109</v>
      </c>
      <c r="AC18" s="32" t="s">
        <v>109</v>
      </c>
      <c r="AD18" s="23" t="s">
        <v>109</v>
      </c>
      <c r="AE18" s="23" t="s">
        <v>109</v>
      </c>
      <c r="AF18" s="23" t="s">
        <v>109</v>
      </c>
      <c r="AG18" s="23" t="s">
        <v>109</v>
      </c>
      <c r="AH18" s="23" t="s">
        <v>109</v>
      </c>
      <c r="AK18" s="27" t="str">
        <f t="shared" si="0"/>
        <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147</v>
      </c>
      <c r="AX18" s="30" t="str">
        <f t="shared" si="1"/>
        <v>---</v>
      </c>
      <c r="AY18" s="50" t="e">
        <f>VALUE(IF(AX18="---","",VLOOKUP(AX18,List167834567910246[],2,FALSE)))</f>
        <v>#VALUE!</v>
      </c>
      <c r="AZ18" s="1" t="str">
        <f t="shared" si="2"/>
        <v>---</v>
      </c>
      <c r="BA18" s="1" t="e">
        <f>VALUE(IF(AZ18="---","",VLOOKUP(AZ18,List167834567910246[],2,FALSE)))</f>
        <v>#VALUE!</v>
      </c>
      <c r="BB18" s="1" t="str">
        <f t="shared" si="3"/>
        <v>---</v>
      </c>
      <c r="BC18" s="1" t="str">
        <f t="shared" si="4"/>
        <v>---</v>
      </c>
      <c r="BD18" s="1"/>
      <c r="BE18" s="1"/>
      <c r="BF18" s="1"/>
      <c r="BG18" s="1"/>
      <c r="BH18" s="1"/>
      <c r="BI18" s="29" t="s">
        <v>147</v>
      </c>
      <c r="BJ18" s="161" t="str">
        <f>IF(H18="---","",VLOOKUP(H18,List167834567910246[],2,FALSE))</f>
        <v/>
      </c>
      <c r="BK18" s="161" t="str">
        <f>IF(I18="---","",VLOOKUP(I18,List167834567910246[],2,FALSE))</f>
        <v/>
      </c>
      <c r="BL18" s="161" t="str">
        <f>IF(J18="---","",VLOOKUP(J18,List167834567910246[],2,FALSE))</f>
        <v/>
      </c>
      <c r="BM18" s="161" t="str">
        <f>IF(K18="---","",VLOOKUP(K18,List167834567910246[],2,FALSE))</f>
        <v/>
      </c>
      <c r="BN18" s="161" t="str">
        <f>IF(L18="---","",VLOOKUP(L18,List167834567910246[],2,FALSE))</f>
        <v/>
      </c>
      <c r="BO18" s="161" t="str">
        <f>IF(M18="---","",VLOOKUP(M18,List167834567910246[],2,FALSE))</f>
        <v/>
      </c>
      <c r="BP18" s="161" t="str">
        <f>IF(N18="---","",VLOOKUP(N18,List167834567910246[],2,FALSE))</f>
        <v/>
      </c>
      <c r="BQ18" s="161" t="str">
        <f>IF(O18="---","",VLOOKUP(O18,List167834567910246[],2,FALSE))</f>
        <v/>
      </c>
      <c r="BR18" s="161" t="str">
        <f>IF(P18="---","",VLOOKUP(P18,List167834567910246[],2,FALSE))</f>
        <v/>
      </c>
      <c r="BS18" s="161" t="str">
        <f>IF(Q18="---","",VLOOKUP(Q18,List167834567910246[],2,FALSE))</f>
        <v/>
      </c>
      <c r="BT18" s="161" t="str">
        <f>IF(R18="---","",VLOOKUP(R18,List167834567910246[],2,FALSE))</f>
        <v/>
      </c>
      <c r="BU18" s="29" t="s">
        <v>147</v>
      </c>
      <c r="BV18" s="161" t="str">
        <f>IF(Y18="---","",VLOOKUP(Y18,List167834567910246[],2,FALSE))</f>
        <v/>
      </c>
      <c r="BW18" s="161" t="str">
        <f>IF(Z18="---","",VLOOKUP(Z18,List167834567910246[],2,FALSE))</f>
        <v/>
      </c>
      <c r="BX18" s="161" t="str">
        <f>IF(AA18="---","",VLOOKUP(AA18,List167834567910246[],2,FALSE))</f>
        <v/>
      </c>
      <c r="BY18" s="161" t="str">
        <f>IF(AB18="---","",VLOOKUP(AB18,List167834567910246[],2,FALSE))</f>
        <v/>
      </c>
      <c r="BZ18" s="161" t="str">
        <f>IF(AC18="---","",VLOOKUP(AC18,List167834567910246[],2,FALSE))</f>
        <v/>
      </c>
      <c r="CA18" s="161" t="str">
        <f>IF(AD18="---","",VLOOKUP(AD18,List167834567910246[],2,FALSE))</f>
        <v/>
      </c>
      <c r="CB18" s="161" t="str">
        <f>IF(AE18="---","",VLOOKUP(AE18,List167834567910246[],2,FALSE))</f>
        <v/>
      </c>
      <c r="CC18" s="161" t="str">
        <f>IF(AF18="---","",VLOOKUP(AF18,List167834567910246[],2,FALSE))</f>
        <v/>
      </c>
      <c r="CD18" s="161" t="str">
        <f>IF(AG18="---","",VLOOKUP(AG18,List167834567910246[],2,FALSE))</f>
        <v/>
      </c>
      <c r="CE18" s="161" t="str">
        <f>IF(AH18="---","",VLOOKUP(AH18,List167834567910246[],2,FALSE))</f>
        <v/>
      </c>
      <c r="CG18" s="1"/>
      <c r="CI18" s="1"/>
      <c r="CK18" s="1"/>
      <c r="CM18" s="1"/>
    </row>
    <row r="19" spans="2:92" s="8" customFormat="1" ht="13.5" customHeight="1" thickBot="1">
      <c r="B19" s="352"/>
      <c r="C19" s="354"/>
      <c r="D19" s="355"/>
      <c r="E19" s="204" t="s">
        <v>148</v>
      </c>
      <c r="F19" s="204"/>
      <c r="G19" s="206"/>
      <c r="H19" s="25" t="s">
        <v>109</v>
      </c>
      <c r="I19" s="25" t="s">
        <v>109</v>
      </c>
      <c r="J19" s="25" t="s">
        <v>109</v>
      </c>
      <c r="K19" s="25" t="s">
        <v>109</v>
      </c>
      <c r="L19" s="25" t="s">
        <v>109</v>
      </c>
      <c r="M19" s="25" t="s">
        <v>109</v>
      </c>
      <c r="N19" s="25" t="s">
        <v>109</v>
      </c>
      <c r="O19" s="25" t="s">
        <v>109</v>
      </c>
      <c r="P19" s="25" t="s">
        <v>109</v>
      </c>
      <c r="Q19" s="25" t="s">
        <v>109</v>
      </c>
      <c r="R19" s="32" t="s">
        <v>109</v>
      </c>
      <c r="S19" s="1"/>
      <c r="T19" s="1"/>
      <c r="U19" s="1"/>
      <c r="V19" s="1"/>
      <c r="W19" s="1"/>
      <c r="X19" s="1"/>
      <c r="Y19" s="25" t="s">
        <v>109</v>
      </c>
      <c r="Z19" s="25" t="s">
        <v>109</v>
      </c>
      <c r="AA19" s="25" t="s">
        <v>109</v>
      </c>
      <c r="AB19" s="25" t="s">
        <v>109</v>
      </c>
      <c r="AC19" s="32" t="s">
        <v>109</v>
      </c>
      <c r="AD19" s="23" t="s">
        <v>109</v>
      </c>
      <c r="AE19" s="23" t="s">
        <v>109</v>
      </c>
      <c r="AF19" s="23" t="s">
        <v>109</v>
      </c>
      <c r="AG19" s="23" t="s">
        <v>109</v>
      </c>
      <c r="AH19" s="23" t="s">
        <v>109</v>
      </c>
      <c r="AK19" s="27" t="str">
        <f t="shared" si="0"/>
        <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149</v>
      </c>
      <c r="AX19" s="30" t="str">
        <f t="shared" si="1"/>
        <v>---</v>
      </c>
      <c r="AY19" s="50" t="e">
        <f>VALUE(IF(AX19="---","",VLOOKUP(AX19,List167834567910246[],2,FALSE)))</f>
        <v>#VALUE!</v>
      </c>
      <c r="AZ19" s="1" t="str">
        <f t="shared" si="2"/>
        <v>---</v>
      </c>
      <c r="BA19" s="1" t="e">
        <f>VALUE(IF(AZ19="---","",VLOOKUP(AZ19,List167834567910246[],2,FALSE)))</f>
        <v>#VALUE!</v>
      </c>
      <c r="BB19" s="1" t="str">
        <f t="shared" si="3"/>
        <v>---</v>
      </c>
      <c r="BC19" s="1" t="str">
        <f t="shared" si="4"/>
        <v>---</v>
      </c>
      <c r="BD19" s="1"/>
      <c r="BE19" s="1"/>
      <c r="BF19" s="1"/>
      <c r="BG19" s="1"/>
      <c r="BH19" s="1"/>
      <c r="BI19" s="29" t="s">
        <v>149</v>
      </c>
      <c r="BJ19" s="161" t="str">
        <f>IF(H19="---","",VLOOKUP(H19,List167834567910246[],2,FALSE))</f>
        <v/>
      </c>
      <c r="BK19" s="161" t="str">
        <f>IF(I19="---","",VLOOKUP(I19,List167834567910246[],2,FALSE))</f>
        <v/>
      </c>
      <c r="BL19" s="161" t="str">
        <f>IF(J19="---","",VLOOKUP(J19,List167834567910246[],2,FALSE))</f>
        <v/>
      </c>
      <c r="BM19" s="161" t="str">
        <f>IF(K19="---","",VLOOKUP(K19,List167834567910246[],2,FALSE))</f>
        <v/>
      </c>
      <c r="BN19" s="161" t="str">
        <f>IF(L19="---","",VLOOKUP(L19,List167834567910246[],2,FALSE))</f>
        <v/>
      </c>
      <c r="BO19" s="161" t="str">
        <f>IF(M19="---","",VLOOKUP(M19,List167834567910246[],2,FALSE))</f>
        <v/>
      </c>
      <c r="BP19" s="161" t="str">
        <f>IF(N19="---","",VLOOKUP(N19,List167834567910246[],2,FALSE))</f>
        <v/>
      </c>
      <c r="BQ19" s="161" t="str">
        <f>IF(O19="---","",VLOOKUP(O19,List167834567910246[],2,FALSE))</f>
        <v/>
      </c>
      <c r="BR19" s="161" t="str">
        <f>IF(P19="---","",VLOOKUP(P19,List167834567910246[],2,FALSE))</f>
        <v/>
      </c>
      <c r="BS19" s="161" t="str">
        <f>IF(Q19="---","",VLOOKUP(Q19,List167834567910246[],2,FALSE))</f>
        <v/>
      </c>
      <c r="BT19" s="161" t="str">
        <f>IF(R19="---","",VLOOKUP(R19,List167834567910246[],2,FALSE))</f>
        <v/>
      </c>
      <c r="BU19" s="29" t="s">
        <v>149</v>
      </c>
      <c r="BV19" s="161" t="str">
        <f>IF(Y19="---","",VLOOKUP(Y19,List167834567910246[],2,FALSE))</f>
        <v/>
      </c>
      <c r="BW19" s="161" t="str">
        <f>IF(Z19="---","",VLOOKUP(Z19,List167834567910246[],2,FALSE))</f>
        <v/>
      </c>
      <c r="BX19" s="161" t="str">
        <f>IF(AA19="---","",VLOOKUP(AA19,List167834567910246[],2,FALSE))</f>
        <v/>
      </c>
      <c r="BY19" s="161" t="str">
        <f>IF(AB19="---","",VLOOKUP(AB19,List167834567910246[],2,FALSE))</f>
        <v/>
      </c>
      <c r="BZ19" s="161" t="str">
        <f>IF(AC19="---","",VLOOKUP(AC19,List167834567910246[],2,FALSE))</f>
        <v/>
      </c>
      <c r="CA19" s="161" t="str">
        <f>IF(AD19="---","",VLOOKUP(AD19,List167834567910246[],2,FALSE))</f>
        <v/>
      </c>
      <c r="CB19" s="161" t="str">
        <f>IF(AE19="---","",VLOOKUP(AE19,List167834567910246[],2,FALSE))</f>
        <v/>
      </c>
      <c r="CC19" s="161" t="str">
        <f>IF(AF19="---","",VLOOKUP(AF19,List167834567910246[],2,FALSE))</f>
        <v/>
      </c>
      <c r="CD19" s="161" t="str">
        <f>IF(AG19="---","",VLOOKUP(AG19,List167834567910246[],2,FALSE))</f>
        <v/>
      </c>
      <c r="CE19" s="161" t="str">
        <f>IF(AH19="---","",VLOOKUP(AH19,List167834567910246[],2,FALSE))</f>
        <v/>
      </c>
      <c r="CG19" s="1"/>
      <c r="CI19" s="1"/>
      <c r="CK19" s="1"/>
      <c r="CM19" s="1"/>
    </row>
    <row r="20" spans="2:92" s="8" customFormat="1" ht="13.5" customHeight="1" thickBot="1">
      <c r="B20" s="353"/>
      <c r="C20" s="354"/>
      <c r="D20" s="355"/>
      <c r="E20" s="204" t="s">
        <v>150</v>
      </c>
      <c r="F20" s="204"/>
      <c r="G20" s="206"/>
      <c r="H20" s="25" t="s">
        <v>109</v>
      </c>
      <c r="I20" s="25" t="s">
        <v>109</v>
      </c>
      <c r="J20" s="25" t="s">
        <v>109</v>
      </c>
      <c r="K20" s="25" t="s">
        <v>109</v>
      </c>
      <c r="L20" s="25" t="s">
        <v>109</v>
      </c>
      <c r="M20" s="25" t="s">
        <v>109</v>
      </c>
      <c r="N20" s="25" t="s">
        <v>109</v>
      </c>
      <c r="O20" s="25" t="s">
        <v>109</v>
      </c>
      <c r="P20" s="25" t="s">
        <v>109</v>
      </c>
      <c r="Q20" s="25" t="s">
        <v>109</v>
      </c>
      <c r="R20" s="32" t="s">
        <v>109</v>
      </c>
      <c r="S20" s="1"/>
      <c r="T20" s="1"/>
      <c r="U20" s="1"/>
      <c r="V20" s="1"/>
      <c r="W20" s="1"/>
      <c r="X20" s="1"/>
      <c r="Y20" s="25" t="s">
        <v>109</v>
      </c>
      <c r="Z20" s="25" t="s">
        <v>109</v>
      </c>
      <c r="AA20" s="25" t="s">
        <v>109</v>
      </c>
      <c r="AB20" s="25" t="s">
        <v>109</v>
      </c>
      <c r="AC20" s="32" t="s">
        <v>109</v>
      </c>
      <c r="AD20" s="23" t="s">
        <v>109</v>
      </c>
      <c r="AE20" s="23" t="s">
        <v>109</v>
      </c>
      <c r="AF20" s="23" t="s">
        <v>109</v>
      </c>
      <c r="AG20" s="23" t="s">
        <v>109</v>
      </c>
      <c r="AH20" s="23" t="s">
        <v>109</v>
      </c>
      <c r="AK20" s="27" t="str">
        <f t="shared" si="0"/>
        <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151</v>
      </c>
      <c r="AX20" s="30" t="str">
        <f t="shared" si="1"/>
        <v>---</v>
      </c>
      <c r="AY20" s="50" t="e">
        <f>VALUE(IF(AX20="---","",VLOOKUP(AX20,List167834567910246[],2,FALSE)))</f>
        <v>#VALUE!</v>
      </c>
      <c r="AZ20" s="1" t="str">
        <f t="shared" si="2"/>
        <v>---</v>
      </c>
      <c r="BA20" s="1" t="e">
        <f>VALUE(IF(AZ20="---","",VLOOKUP(AZ20,List167834567910246[],2,FALSE)))</f>
        <v>#VALUE!</v>
      </c>
      <c r="BB20" s="1" t="str">
        <f t="shared" si="3"/>
        <v>---</v>
      </c>
      <c r="BC20" s="1" t="str">
        <f t="shared" si="4"/>
        <v>---</v>
      </c>
      <c r="BD20" s="1"/>
      <c r="BE20" s="1"/>
      <c r="BF20" s="1"/>
      <c r="BG20" s="1"/>
      <c r="BH20" s="1"/>
      <c r="BI20" s="29" t="s">
        <v>151</v>
      </c>
      <c r="BJ20" s="161" t="str">
        <f>IF(H20="---","",VLOOKUP(H20,List167834567910246[],2,FALSE))</f>
        <v/>
      </c>
      <c r="BK20" s="161" t="str">
        <f>IF(I20="---","",VLOOKUP(I20,List167834567910246[],2,FALSE))</f>
        <v/>
      </c>
      <c r="BL20" s="161" t="str">
        <f>IF(J20="---","",VLOOKUP(J20,List167834567910246[],2,FALSE))</f>
        <v/>
      </c>
      <c r="BM20" s="161" t="str">
        <f>IF(K20="---","",VLOOKUP(K20,List167834567910246[],2,FALSE))</f>
        <v/>
      </c>
      <c r="BN20" s="161" t="str">
        <f>IF(L20="---","",VLOOKUP(L20,List167834567910246[],2,FALSE))</f>
        <v/>
      </c>
      <c r="BO20" s="161" t="str">
        <f>IF(M20="---","",VLOOKUP(M20,List167834567910246[],2,FALSE))</f>
        <v/>
      </c>
      <c r="BP20" s="161" t="str">
        <f>IF(N20="---","",VLOOKUP(N20,List167834567910246[],2,FALSE))</f>
        <v/>
      </c>
      <c r="BQ20" s="161" t="str">
        <f>IF(O20="---","",VLOOKUP(O20,List167834567910246[],2,FALSE))</f>
        <v/>
      </c>
      <c r="BR20" s="161" t="str">
        <f>IF(P20="---","",VLOOKUP(P20,List167834567910246[],2,FALSE))</f>
        <v/>
      </c>
      <c r="BS20" s="161" t="str">
        <f>IF(Q20="---","",VLOOKUP(Q20,List167834567910246[],2,FALSE))</f>
        <v/>
      </c>
      <c r="BT20" s="161" t="str">
        <f>IF(R20="---","",VLOOKUP(R20,List167834567910246[],2,FALSE))</f>
        <v/>
      </c>
      <c r="BU20" s="29" t="s">
        <v>151</v>
      </c>
      <c r="BV20" s="161" t="str">
        <f>IF(Y20="---","",VLOOKUP(Y20,List167834567910246[],2,FALSE))</f>
        <v/>
      </c>
      <c r="BW20" s="161" t="str">
        <f>IF(Z20="---","",VLOOKUP(Z20,List167834567910246[],2,FALSE))</f>
        <v/>
      </c>
      <c r="BX20" s="161" t="str">
        <f>IF(AA20="---","",VLOOKUP(AA20,List167834567910246[],2,FALSE))</f>
        <v/>
      </c>
      <c r="BY20" s="161" t="str">
        <f>IF(AB20="---","",VLOOKUP(AB20,List167834567910246[],2,FALSE))</f>
        <v/>
      </c>
      <c r="BZ20" s="161" t="str">
        <f>IF(AC20="---","",VLOOKUP(AC20,List167834567910246[],2,FALSE))</f>
        <v/>
      </c>
      <c r="CA20" s="161" t="str">
        <f>IF(AD20="---","",VLOOKUP(AD20,List167834567910246[],2,FALSE))</f>
        <v/>
      </c>
      <c r="CB20" s="161" t="str">
        <f>IF(AE20="---","",VLOOKUP(AE20,List167834567910246[],2,FALSE))</f>
        <v/>
      </c>
      <c r="CC20" s="161" t="str">
        <f>IF(AF20="---","",VLOOKUP(AF20,List167834567910246[],2,FALSE))</f>
        <v/>
      </c>
      <c r="CD20" s="161" t="str">
        <f>IF(AG20="---","",VLOOKUP(AG20,List167834567910246[],2,FALSE))</f>
        <v/>
      </c>
      <c r="CE20" s="161" t="str">
        <f>IF(AH20="---","",VLOOKUP(AH20,List167834567910246[],2,FALSE))</f>
        <v/>
      </c>
      <c r="CG20" s="1"/>
      <c r="CI20" s="1"/>
      <c r="CK20" s="1"/>
      <c r="CM20" s="1"/>
    </row>
    <row r="21" spans="2:92" s="8" customFormat="1" ht="13.5" customHeight="1" thickBot="1">
      <c r="B21" s="351">
        <v>3</v>
      </c>
      <c r="C21" s="356" t="s">
        <v>152</v>
      </c>
      <c r="D21" s="357"/>
      <c r="E21" s="204" t="s">
        <v>153</v>
      </c>
      <c r="F21" s="204"/>
      <c r="G21" s="206"/>
      <c r="H21" s="25" t="s">
        <v>109</v>
      </c>
      <c r="I21" s="25" t="s">
        <v>109</v>
      </c>
      <c r="J21" s="25" t="s">
        <v>109</v>
      </c>
      <c r="K21" s="25" t="s">
        <v>109</v>
      </c>
      <c r="L21" s="25" t="s">
        <v>109</v>
      </c>
      <c r="M21" s="25" t="s">
        <v>109</v>
      </c>
      <c r="N21" s="25" t="s">
        <v>109</v>
      </c>
      <c r="O21" s="25" t="s">
        <v>109</v>
      </c>
      <c r="P21" s="25" t="s">
        <v>109</v>
      </c>
      <c r="Q21" s="25" t="s">
        <v>109</v>
      </c>
      <c r="R21" s="32" t="s">
        <v>109</v>
      </c>
      <c r="S21" s="1"/>
      <c r="T21" s="1"/>
      <c r="U21" s="1"/>
      <c r="V21" s="1"/>
      <c r="W21" s="1"/>
      <c r="X21" s="1"/>
      <c r="Y21" s="25" t="s">
        <v>109</v>
      </c>
      <c r="Z21" s="25" t="s">
        <v>109</v>
      </c>
      <c r="AA21" s="25" t="s">
        <v>109</v>
      </c>
      <c r="AB21" s="25" t="s">
        <v>109</v>
      </c>
      <c r="AC21" s="32" t="s">
        <v>109</v>
      </c>
      <c r="AD21" s="23" t="s">
        <v>109</v>
      </c>
      <c r="AE21" s="23" t="s">
        <v>109</v>
      </c>
      <c r="AF21" s="23" t="s">
        <v>109</v>
      </c>
      <c r="AG21" s="23" t="s">
        <v>109</v>
      </c>
      <c r="AH21" s="23" t="s">
        <v>109</v>
      </c>
      <c r="AK21" s="27" t="str">
        <f t="shared" si="0"/>
        <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154</v>
      </c>
      <c r="AX21" s="30" t="str">
        <f t="shared" si="1"/>
        <v>---</v>
      </c>
      <c r="AY21" s="50" t="e">
        <f>VALUE(IF(AX21="---","",VLOOKUP(AX21,List167834567910246[],2,FALSE)))</f>
        <v>#VALUE!</v>
      </c>
      <c r="AZ21" s="1" t="str">
        <f t="shared" si="2"/>
        <v>---</v>
      </c>
      <c r="BA21" s="1" t="e">
        <f>VALUE(IF(AZ21="---","",VLOOKUP(AZ21,List167834567910246[],2,FALSE)))</f>
        <v>#VALUE!</v>
      </c>
      <c r="BB21" s="1" t="str">
        <f t="shared" si="3"/>
        <v>---</v>
      </c>
      <c r="BC21" s="1" t="str">
        <f t="shared" si="4"/>
        <v>---</v>
      </c>
      <c r="BD21" s="1"/>
      <c r="BE21" s="1"/>
      <c r="BF21" s="1"/>
      <c r="BG21" s="1"/>
      <c r="BH21" s="1"/>
      <c r="BI21" s="29" t="s">
        <v>154</v>
      </c>
      <c r="BJ21" s="161" t="str">
        <f>IF(H21="---","",VLOOKUP(H21,List167834567910246[],2,FALSE))</f>
        <v/>
      </c>
      <c r="BK21" s="161" t="str">
        <f>IF(I21="---","",VLOOKUP(I21,List167834567910246[],2,FALSE))</f>
        <v/>
      </c>
      <c r="BL21" s="161" t="str">
        <f>IF(J21="---","",VLOOKUP(J21,List167834567910246[],2,FALSE))</f>
        <v/>
      </c>
      <c r="BM21" s="161" t="str">
        <f>IF(K21="---","",VLOOKUP(K21,List167834567910246[],2,FALSE))</f>
        <v/>
      </c>
      <c r="BN21" s="161" t="str">
        <f>IF(L21="---","",VLOOKUP(L21,List167834567910246[],2,FALSE))</f>
        <v/>
      </c>
      <c r="BO21" s="161" t="str">
        <f>IF(M21="---","",VLOOKUP(M21,List167834567910246[],2,FALSE))</f>
        <v/>
      </c>
      <c r="BP21" s="161" t="str">
        <f>IF(N21="---","",VLOOKUP(N21,List167834567910246[],2,FALSE))</f>
        <v/>
      </c>
      <c r="BQ21" s="161" t="str">
        <f>IF(O21="---","",VLOOKUP(O21,List167834567910246[],2,FALSE))</f>
        <v/>
      </c>
      <c r="BR21" s="161" t="str">
        <f>IF(P21="---","",VLOOKUP(P21,List167834567910246[],2,FALSE))</f>
        <v/>
      </c>
      <c r="BS21" s="161" t="str">
        <f>IF(Q21="---","",VLOOKUP(Q21,List167834567910246[],2,FALSE))</f>
        <v/>
      </c>
      <c r="BT21" s="161" t="str">
        <f>IF(R21="---","",VLOOKUP(R21,List167834567910246[],2,FALSE))</f>
        <v/>
      </c>
      <c r="BU21" s="29" t="s">
        <v>154</v>
      </c>
      <c r="BV21" s="161" t="str">
        <f>IF(Y21="---","",VLOOKUP(Y21,List167834567910246[],2,FALSE))</f>
        <v/>
      </c>
      <c r="BW21" s="161" t="str">
        <f>IF(Z21="---","",VLOOKUP(Z21,List167834567910246[],2,FALSE))</f>
        <v/>
      </c>
      <c r="BX21" s="161" t="str">
        <f>IF(AA21="---","",VLOOKUP(AA21,List167834567910246[],2,FALSE))</f>
        <v/>
      </c>
      <c r="BY21" s="161" t="str">
        <f>IF(AB21="---","",VLOOKUP(AB21,List167834567910246[],2,FALSE))</f>
        <v/>
      </c>
      <c r="BZ21" s="161" t="str">
        <f>IF(AC21="---","",VLOOKUP(AC21,List167834567910246[],2,FALSE))</f>
        <v/>
      </c>
      <c r="CA21" s="161" t="str">
        <f>IF(AD21="---","",VLOOKUP(AD21,List167834567910246[],2,FALSE))</f>
        <v/>
      </c>
      <c r="CB21" s="161" t="str">
        <f>IF(AE21="---","",VLOOKUP(AE21,List167834567910246[],2,FALSE))</f>
        <v/>
      </c>
      <c r="CC21" s="161" t="str">
        <f>IF(AF21="---","",VLOOKUP(AF21,List167834567910246[],2,FALSE))</f>
        <v/>
      </c>
      <c r="CD21" s="161" t="str">
        <f>IF(AG21="---","",VLOOKUP(AG21,List167834567910246[],2,FALSE))</f>
        <v/>
      </c>
      <c r="CE21" s="161" t="str">
        <f>IF(AH21="---","",VLOOKUP(AH21,List167834567910246[],2,FALSE))</f>
        <v/>
      </c>
      <c r="CG21" s="1"/>
      <c r="CI21" s="1"/>
      <c r="CK21" s="1"/>
      <c r="CM21" s="1"/>
    </row>
    <row r="22" spans="2:92" s="8" customFormat="1" ht="14.45" thickBot="1">
      <c r="B22" s="352"/>
      <c r="C22" s="356"/>
      <c r="D22" s="357"/>
      <c r="E22" s="204" t="s">
        <v>155</v>
      </c>
      <c r="F22" s="204"/>
      <c r="G22" s="206"/>
      <c r="H22" s="25" t="s">
        <v>109</v>
      </c>
      <c r="I22" s="25" t="s">
        <v>109</v>
      </c>
      <c r="J22" s="25" t="s">
        <v>109</v>
      </c>
      <c r="K22" s="25" t="s">
        <v>109</v>
      </c>
      <c r="L22" s="25" t="s">
        <v>109</v>
      </c>
      <c r="M22" s="25" t="s">
        <v>109</v>
      </c>
      <c r="N22" s="25" t="s">
        <v>109</v>
      </c>
      <c r="O22" s="25" t="s">
        <v>109</v>
      </c>
      <c r="P22" s="25" t="s">
        <v>109</v>
      </c>
      <c r="Q22" s="25" t="s">
        <v>109</v>
      </c>
      <c r="R22" s="32" t="s">
        <v>109</v>
      </c>
      <c r="S22" s="1"/>
      <c r="T22" s="1"/>
      <c r="U22" s="1"/>
      <c r="V22" s="1"/>
      <c r="W22" s="1"/>
      <c r="X22" s="1"/>
      <c r="Y22" s="25" t="s">
        <v>109</v>
      </c>
      <c r="Z22" s="25" t="s">
        <v>109</v>
      </c>
      <c r="AA22" s="25" t="s">
        <v>109</v>
      </c>
      <c r="AB22" s="25" t="s">
        <v>109</v>
      </c>
      <c r="AC22" s="32" t="s">
        <v>109</v>
      </c>
      <c r="AD22" s="23" t="s">
        <v>109</v>
      </c>
      <c r="AE22" s="23" t="s">
        <v>109</v>
      </c>
      <c r="AF22" s="23" t="s">
        <v>109</v>
      </c>
      <c r="AG22" s="23" t="s">
        <v>109</v>
      </c>
      <c r="AH22" s="23" t="s">
        <v>109</v>
      </c>
      <c r="AK22" s="27" t="str">
        <f t="shared" si="0"/>
        <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156</v>
      </c>
      <c r="AX22" s="30" t="str">
        <f t="shared" si="1"/>
        <v>---</v>
      </c>
      <c r="AY22" s="50" t="e">
        <f>VALUE(IF(AX22="---","",VLOOKUP(AX22,List167834567910246[],2,FALSE)))</f>
        <v>#VALUE!</v>
      </c>
      <c r="AZ22" s="1" t="str">
        <f t="shared" si="2"/>
        <v>---</v>
      </c>
      <c r="BA22" s="1" t="e">
        <f>VALUE(IF(AZ22="---","",VLOOKUP(AZ22,List167834567910246[],2,FALSE)))</f>
        <v>#VALUE!</v>
      </c>
      <c r="BB22" s="1" t="str">
        <f t="shared" si="3"/>
        <v>---</v>
      </c>
      <c r="BC22" s="1" t="str">
        <f t="shared" si="4"/>
        <v>---</v>
      </c>
      <c r="BD22" s="1"/>
      <c r="BE22" s="1"/>
      <c r="BF22" s="1"/>
      <c r="BG22" s="1"/>
      <c r="BH22" s="1"/>
      <c r="BI22" s="29" t="s">
        <v>156</v>
      </c>
      <c r="BJ22" s="161" t="str">
        <f>IF(H22="---","",VLOOKUP(H22,List167834567910246[],2,FALSE))</f>
        <v/>
      </c>
      <c r="BK22" s="161" t="str">
        <f>IF(I22="---","",VLOOKUP(I22,List167834567910246[],2,FALSE))</f>
        <v/>
      </c>
      <c r="BL22" s="161" t="str">
        <f>IF(J22="---","",VLOOKUP(J22,List167834567910246[],2,FALSE))</f>
        <v/>
      </c>
      <c r="BM22" s="161" t="str">
        <f>IF(K22="---","",VLOOKUP(K22,List167834567910246[],2,FALSE))</f>
        <v/>
      </c>
      <c r="BN22" s="161" t="str">
        <f>IF(L22="---","",VLOOKUP(L22,List167834567910246[],2,FALSE))</f>
        <v/>
      </c>
      <c r="BO22" s="161" t="str">
        <f>IF(M22="---","",VLOOKUP(M22,List167834567910246[],2,FALSE))</f>
        <v/>
      </c>
      <c r="BP22" s="161" t="str">
        <f>IF(N22="---","",VLOOKUP(N22,List167834567910246[],2,FALSE))</f>
        <v/>
      </c>
      <c r="BQ22" s="161" t="str">
        <f>IF(O22="---","",VLOOKUP(O22,List167834567910246[],2,FALSE))</f>
        <v/>
      </c>
      <c r="BR22" s="161" t="str">
        <f>IF(P22="---","",VLOOKUP(P22,List167834567910246[],2,FALSE))</f>
        <v/>
      </c>
      <c r="BS22" s="161" t="str">
        <f>IF(Q22="---","",VLOOKUP(Q22,List167834567910246[],2,FALSE))</f>
        <v/>
      </c>
      <c r="BT22" s="161" t="str">
        <f>IF(R22="---","",VLOOKUP(R22,List167834567910246[],2,FALSE))</f>
        <v/>
      </c>
      <c r="BU22" s="29" t="s">
        <v>156</v>
      </c>
      <c r="BV22" s="161" t="str">
        <f>IF(Y22="---","",VLOOKUP(Y22,List167834567910246[],2,FALSE))</f>
        <v/>
      </c>
      <c r="BW22" s="161" t="str">
        <f>IF(Z22="---","",VLOOKUP(Z22,List167834567910246[],2,FALSE))</f>
        <v/>
      </c>
      <c r="BX22" s="161" t="str">
        <f>IF(AA22="---","",VLOOKUP(AA22,List167834567910246[],2,FALSE))</f>
        <v/>
      </c>
      <c r="BY22" s="161" t="str">
        <f>IF(AB22="---","",VLOOKUP(AB22,List167834567910246[],2,FALSE))</f>
        <v/>
      </c>
      <c r="BZ22" s="161" t="str">
        <f>IF(AC22="---","",VLOOKUP(AC22,List167834567910246[],2,FALSE))</f>
        <v/>
      </c>
      <c r="CA22" s="161" t="str">
        <f>IF(AD22="---","",VLOOKUP(AD22,List167834567910246[],2,FALSE))</f>
        <v/>
      </c>
      <c r="CB22" s="161" t="str">
        <f>IF(AE22="---","",VLOOKUP(AE22,List167834567910246[],2,FALSE))</f>
        <v/>
      </c>
      <c r="CC22" s="161" t="str">
        <f>IF(AF22="---","",VLOOKUP(AF22,List167834567910246[],2,FALSE))</f>
        <v/>
      </c>
      <c r="CD22" s="161" t="str">
        <f>IF(AG22="---","",VLOOKUP(AG22,List167834567910246[],2,FALSE))</f>
        <v/>
      </c>
      <c r="CE22" s="161" t="str">
        <f>IF(AH22="---","",VLOOKUP(AH22,List167834567910246[],2,FALSE))</f>
        <v/>
      </c>
      <c r="CG22" s="1"/>
      <c r="CI22" s="1"/>
      <c r="CK22" s="1"/>
      <c r="CM22" s="1"/>
    </row>
    <row r="23" spans="2:92" s="8" customFormat="1" ht="13.5" customHeight="1" thickBot="1">
      <c r="B23" s="352"/>
      <c r="C23" s="356"/>
      <c r="D23" s="357"/>
      <c r="E23" s="204" t="s">
        <v>157</v>
      </c>
      <c r="F23" s="204"/>
      <c r="G23" s="206"/>
      <c r="H23" s="25" t="s">
        <v>109</v>
      </c>
      <c r="I23" s="25" t="s">
        <v>109</v>
      </c>
      <c r="J23" s="25" t="s">
        <v>109</v>
      </c>
      <c r="K23" s="25" t="s">
        <v>109</v>
      </c>
      <c r="L23" s="25" t="s">
        <v>109</v>
      </c>
      <c r="M23" s="25" t="s">
        <v>109</v>
      </c>
      <c r="N23" s="25" t="s">
        <v>109</v>
      </c>
      <c r="O23" s="25" t="s">
        <v>109</v>
      </c>
      <c r="P23" s="25" t="s">
        <v>109</v>
      </c>
      <c r="Q23" s="25" t="s">
        <v>109</v>
      </c>
      <c r="R23" s="32" t="s">
        <v>109</v>
      </c>
      <c r="S23" s="1"/>
      <c r="T23" s="1"/>
      <c r="U23" s="1"/>
      <c r="V23" s="1"/>
      <c r="W23" s="1"/>
      <c r="X23" s="1"/>
      <c r="Y23" s="25" t="s">
        <v>109</v>
      </c>
      <c r="Z23" s="25" t="s">
        <v>109</v>
      </c>
      <c r="AA23" s="25" t="s">
        <v>109</v>
      </c>
      <c r="AB23" s="25" t="s">
        <v>109</v>
      </c>
      <c r="AC23" s="32" t="s">
        <v>109</v>
      </c>
      <c r="AD23" s="23" t="s">
        <v>109</v>
      </c>
      <c r="AE23" s="23" t="s">
        <v>109</v>
      </c>
      <c r="AF23" s="23" t="s">
        <v>109</v>
      </c>
      <c r="AG23" s="23" t="s">
        <v>109</v>
      </c>
      <c r="AH23" s="23" t="s">
        <v>109</v>
      </c>
      <c r="AK23" s="27" t="str">
        <f t="shared" si="0"/>
        <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158</v>
      </c>
      <c r="AX23" s="30" t="str">
        <f t="shared" si="1"/>
        <v>---</v>
      </c>
      <c r="AY23" s="50" t="e">
        <f>VALUE(IF(AX23="---","",VLOOKUP(AX23,List167834567910246[],2,FALSE)))</f>
        <v>#VALUE!</v>
      </c>
      <c r="AZ23" s="1" t="str">
        <f t="shared" si="2"/>
        <v>---</v>
      </c>
      <c r="BA23" s="1" t="e">
        <f>VALUE(IF(AZ23="---","",VLOOKUP(AZ23,List167834567910246[],2,FALSE)))</f>
        <v>#VALUE!</v>
      </c>
      <c r="BB23" s="1" t="str">
        <f t="shared" si="3"/>
        <v>---</v>
      </c>
      <c r="BC23" s="1" t="str">
        <f t="shared" si="4"/>
        <v>---</v>
      </c>
      <c r="BD23" s="1"/>
      <c r="BE23" s="1"/>
      <c r="BF23" s="1"/>
      <c r="BG23" s="1"/>
      <c r="BH23" s="1"/>
      <c r="BI23" s="29" t="s">
        <v>158</v>
      </c>
      <c r="BJ23" s="161" t="str">
        <f>IF(H23="---","",VLOOKUP(H23,List167834567910246[],2,FALSE))</f>
        <v/>
      </c>
      <c r="BK23" s="161" t="str">
        <f>IF(I23="---","",VLOOKUP(I23,List167834567910246[],2,FALSE))</f>
        <v/>
      </c>
      <c r="BL23" s="161" t="str">
        <f>IF(J23="---","",VLOOKUP(J23,List167834567910246[],2,FALSE))</f>
        <v/>
      </c>
      <c r="BM23" s="161" t="str">
        <f>IF(K23="---","",VLOOKUP(K23,List167834567910246[],2,FALSE))</f>
        <v/>
      </c>
      <c r="BN23" s="161" t="str">
        <f>IF(L23="---","",VLOOKUP(L23,List167834567910246[],2,FALSE))</f>
        <v/>
      </c>
      <c r="BO23" s="161" t="str">
        <f>IF(M23="---","",VLOOKUP(M23,List167834567910246[],2,FALSE))</f>
        <v/>
      </c>
      <c r="BP23" s="161" t="str">
        <f>IF(N23="---","",VLOOKUP(N23,List167834567910246[],2,FALSE))</f>
        <v/>
      </c>
      <c r="BQ23" s="161" t="str">
        <f>IF(O23="---","",VLOOKUP(O23,List167834567910246[],2,FALSE))</f>
        <v/>
      </c>
      <c r="BR23" s="161" t="str">
        <f>IF(P23="---","",VLOOKUP(P23,List167834567910246[],2,FALSE))</f>
        <v/>
      </c>
      <c r="BS23" s="161" t="str">
        <f>IF(Q23="---","",VLOOKUP(Q23,List167834567910246[],2,FALSE))</f>
        <v/>
      </c>
      <c r="BT23" s="161" t="str">
        <f>IF(R23="---","",VLOOKUP(R23,List167834567910246[],2,FALSE))</f>
        <v/>
      </c>
      <c r="BU23" s="29" t="s">
        <v>158</v>
      </c>
      <c r="BV23" s="161" t="str">
        <f>IF(Y23="---","",VLOOKUP(Y23,List167834567910246[],2,FALSE))</f>
        <v/>
      </c>
      <c r="BW23" s="161" t="str">
        <f>IF(Z23="---","",VLOOKUP(Z23,List167834567910246[],2,FALSE))</f>
        <v/>
      </c>
      <c r="BX23" s="161" t="str">
        <f>IF(AA23="---","",VLOOKUP(AA23,List167834567910246[],2,FALSE))</f>
        <v/>
      </c>
      <c r="BY23" s="161" t="str">
        <f>IF(AB23="---","",VLOOKUP(AB23,List167834567910246[],2,FALSE))</f>
        <v/>
      </c>
      <c r="BZ23" s="161" t="str">
        <f>IF(AC23="---","",VLOOKUP(AC23,List167834567910246[],2,FALSE))</f>
        <v/>
      </c>
      <c r="CA23" s="161" t="str">
        <f>IF(AD23="---","",VLOOKUP(AD23,List167834567910246[],2,FALSE))</f>
        <v/>
      </c>
      <c r="CB23" s="161" t="str">
        <f>IF(AE23="---","",VLOOKUP(AE23,List167834567910246[],2,FALSE))</f>
        <v/>
      </c>
      <c r="CC23" s="161" t="str">
        <f>IF(AF23="---","",VLOOKUP(AF23,List167834567910246[],2,FALSE))</f>
        <v/>
      </c>
      <c r="CD23" s="161" t="str">
        <f>IF(AG23="---","",VLOOKUP(AG23,List167834567910246[],2,FALSE))</f>
        <v/>
      </c>
      <c r="CE23" s="161" t="str">
        <f>IF(AH23="---","",VLOOKUP(AH23,List167834567910246[],2,FALSE))</f>
        <v/>
      </c>
      <c r="CG23" s="1"/>
      <c r="CI23" s="1"/>
      <c r="CK23" s="1"/>
      <c r="CM23" s="1"/>
    </row>
    <row r="24" spans="2:92" s="8" customFormat="1" ht="13.9" customHeight="1" thickBot="1">
      <c r="B24" s="352"/>
      <c r="C24" s="356" t="s">
        <v>159</v>
      </c>
      <c r="D24" s="357"/>
      <c r="E24" s="204" t="s">
        <v>160</v>
      </c>
      <c r="F24" s="204"/>
      <c r="G24" s="206"/>
      <c r="H24" s="25" t="s">
        <v>109</v>
      </c>
      <c r="I24" s="25" t="s">
        <v>109</v>
      </c>
      <c r="J24" s="25" t="s">
        <v>109</v>
      </c>
      <c r="K24" s="25" t="s">
        <v>109</v>
      </c>
      <c r="L24" s="25" t="s">
        <v>109</v>
      </c>
      <c r="M24" s="25" t="s">
        <v>109</v>
      </c>
      <c r="N24" s="25" t="s">
        <v>109</v>
      </c>
      <c r="O24" s="25" t="s">
        <v>109</v>
      </c>
      <c r="P24" s="25" t="s">
        <v>109</v>
      </c>
      <c r="Q24" s="25" t="s">
        <v>109</v>
      </c>
      <c r="R24" s="32" t="s">
        <v>109</v>
      </c>
      <c r="S24" s="1"/>
      <c r="T24" s="1"/>
      <c r="U24" s="1"/>
      <c r="V24" s="1"/>
      <c r="W24" s="1"/>
      <c r="X24" s="1"/>
      <c r="Y24" s="25" t="s">
        <v>109</v>
      </c>
      <c r="Z24" s="25" t="s">
        <v>109</v>
      </c>
      <c r="AA24" s="25" t="s">
        <v>109</v>
      </c>
      <c r="AB24" s="25" t="s">
        <v>109</v>
      </c>
      <c r="AC24" s="32" t="s">
        <v>109</v>
      </c>
      <c r="AD24" s="23" t="s">
        <v>109</v>
      </c>
      <c r="AE24" s="23" t="s">
        <v>109</v>
      </c>
      <c r="AF24" s="23" t="s">
        <v>109</v>
      </c>
      <c r="AG24" s="23" t="s">
        <v>109</v>
      </c>
      <c r="AH24" s="23" t="s">
        <v>109</v>
      </c>
      <c r="AK24" s="27" t="str">
        <f t="shared" si="0"/>
        <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161</v>
      </c>
      <c r="AX24" s="30" t="str">
        <f t="shared" si="1"/>
        <v>---</v>
      </c>
      <c r="AY24" s="50" t="e">
        <f>VALUE(IF(AX24="---","",VLOOKUP(AX24,List167834567910246[],2,FALSE)))</f>
        <v>#VALUE!</v>
      </c>
      <c r="AZ24" s="1" t="str">
        <f t="shared" si="2"/>
        <v>---</v>
      </c>
      <c r="BA24" s="1" t="e">
        <f>VALUE(IF(AZ24="---","",VLOOKUP(AZ24,List167834567910246[],2,FALSE)))</f>
        <v>#VALUE!</v>
      </c>
      <c r="BB24" s="1" t="str">
        <f t="shared" si="3"/>
        <v>---</v>
      </c>
      <c r="BC24" s="1" t="str">
        <f t="shared" si="4"/>
        <v>---</v>
      </c>
      <c r="BD24" s="1"/>
      <c r="BE24" s="1"/>
      <c r="BF24" s="1"/>
      <c r="BG24" s="1"/>
      <c r="BH24" s="1"/>
      <c r="BI24" s="29" t="s">
        <v>161</v>
      </c>
      <c r="BJ24" s="161" t="str">
        <f>IF(H24="---","",VLOOKUP(H24,List167834567910246[],2,FALSE))</f>
        <v/>
      </c>
      <c r="BK24" s="161" t="str">
        <f>IF(I24="---","",VLOOKUP(I24,List167834567910246[],2,FALSE))</f>
        <v/>
      </c>
      <c r="BL24" s="161" t="str">
        <f>IF(J24="---","",VLOOKUP(J24,List167834567910246[],2,FALSE))</f>
        <v/>
      </c>
      <c r="BM24" s="161" t="str">
        <f>IF(K24="---","",VLOOKUP(K24,List167834567910246[],2,FALSE))</f>
        <v/>
      </c>
      <c r="BN24" s="161" t="str">
        <f>IF(L24="---","",VLOOKUP(L24,List167834567910246[],2,FALSE))</f>
        <v/>
      </c>
      <c r="BO24" s="161" t="str">
        <f>IF(M24="---","",VLOOKUP(M24,List167834567910246[],2,FALSE))</f>
        <v/>
      </c>
      <c r="BP24" s="161" t="str">
        <f>IF(N24="---","",VLOOKUP(N24,List167834567910246[],2,FALSE))</f>
        <v/>
      </c>
      <c r="BQ24" s="161" t="str">
        <f>IF(O24="---","",VLOOKUP(O24,List167834567910246[],2,FALSE))</f>
        <v/>
      </c>
      <c r="BR24" s="161" t="str">
        <f>IF(P24="---","",VLOOKUP(P24,List167834567910246[],2,FALSE))</f>
        <v/>
      </c>
      <c r="BS24" s="161" t="str">
        <f>IF(Q24="---","",VLOOKUP(Q24,List167834567910246[],2,FALSE))</f>
        <v/>
      </c>
      <c r="BT24" s="161" t="str">
        <f>IF(R24="---","",VLOOKUP(R24,List167834567910246[],2,FALSE))</f>
        <v/>
      </c>
      <c r="BU24" s="29" t="s">
        <v>161</v>
      </c>
      <c r="BV24" s="161" t="str">
        <f>IF(Y24="---","",VLOOKUP(Y24,List167834567910246[],2,FALSE))</f>
        <v/>
      </c>
      <c r="BW24" s="161" t="str">
        <f>IF(Z24="---","",VLOOKUP(Z24,List167834567910246[],2,FALSE))</f>
        <v/>
      </c>
      <c r="BX24" s="161" t="str">
        <f>IF(AA24="---","",VLOOKUP(AA24,List167834567910246[],2,FALSE))</f>
        <v/>
      </c>
      <c r="BY24" s="161" t="str">
        <f>IF(AB24="---","",VLOOKUP(AB24,List167834567910246[],2,FALSE))</f>
        <v/>
      </c>
      <c r="BZ24" s="161" t="str">
        <f>IF(AC24="---","",VLOOKUP(AC24,List167834567910246[],2,FALSE))</f>
        <v/>
      </c>
      <c r="CA24" s="161" t="str">
        <f>IF(AD24="---","",VLOOKUP(AD24,List167834567910246[],2,FALSE))</f>
        <v/>
      </c>
      <c r="CB24" s="161" t="str">
        <f>IF(AE24="---","",VLOOKUP(AE24,List167834567910246[],2,FALSE))</f>
        <v/>
      </c>
      <c r="CC24" s="161" t="str">
        <f>IF(AF24="---","",VLOOKUP(AF24,List167834567910246[],2,FALSE))</f>
        <v/>
      </c>
      <c r="CD24" s="161" t="str">
        <f>IF(AG24="---","",VLOOKUP(AG24,List167834567910246[],2,FALSE))</f>
        <v/>
      </c>
      <c r="CE24" s="161" t="str">
        <f>IF(AH24="---","",VLOOKUP(AH24,List167834567910246[],2,FALSE))</f>
        <v/>
      </c>
      <c r="CG24" s="1"/>
      <c r="CI24" s="1"/>
      <c r="CK24" s="1"/>
      <c r="CM24" s="1"/>
    </row>
    <row r="25" spans="2:92" s="8" customFormat="1" ht="13.5" customHeight="1" thickBot="1">
      <c r="B25" s="352"/>
      <c r="C25" s="356"/>
      <c r="D25" s="357"/>
      <c r="E25" s="204" t="s">
        <v>162</v>
      </c>
      <c r="F25" s="204"/>
      <c r="G25" s="206"/>
      <c r="H25" s="25" t="s">
        <v>109</v>
      </c>
      <c r="I25" s="25" t="s">
        <v>109</v>
      </c>
      <c r="J25" s="25" t="s">
        <v>109</v>
      </c>
      <c r="K25" s="25" t="s">
        <v>109</v>
      </c>
      <c r="L25" s="25" t="s">
        <v>109</v>
      </c>
      <c r="M25" s="25" t="s">
        <v>109</v>
      </c>
      <c r="N25" s="25" t="s">
        <v>109</v>
      </c>
      <c r="O25" s="25" t="s">
        <v>109</v>
      </c>
      <c r="P25" s="25" t="s">
        <v>109</v>
      </c>
      <c r="Q25" s="25" t="s">
        <v>109</v>
      </c>
      <c r="R25" s="32" t="s">
        <v>109</v>
      </c>
      <c r="S25" s="1"/>
      <c r="T25" s="1"/>
      <c r="U25" s="1"/>
      <c r="V25" s="1"/>
      <c r="W25" s="1"/>
      <c r="X25" s="1"/>
      <c r="Y25" s="25" t="s">
        <v>109</v>
      </c>
      <c r="Z25" s="25" t="s">
        <v>109</v>
      </c>
      <c r="AA25" s="25" t="s">
        <v>109</v>
      </c>
      <c r="AB25" s="25" t="s">
        <v>109</v>
      </c>
      <c r="AC25" s="32" t="s">
        <v>109</v>
      </c>
      <c r="AD25" s="23" t="s">
        <v>109</v>
      </c>
      <c r="AE25" s="23" t="s">
        <v>109</v>
      </c>
      <c r="AF25" s="23" t="s">
        <v>109</v>
      </c>
      <c r="AG25" s="23" t="s">
        <v>109</v>
      </c>
      <c r="AH25" s="23" t="s">
        <v>109</v>
      </c>
      <c r="AK25" s="27" t="str">
        <f t="shared" si="0"/>
        <v/>
      </c>
      <c r="AL25" s="27" t="str">
        <f t="shared" si="0"/>
        <v/>
      </c>
      <c r="AM25" s="27" t="str">
        <f t="shared" si="0"/>
        <v/>
      </c>
      <c r="AN25" s="27" t="str">
        <f t="shared" si="0"/>
        <v/>
      </c>
      <c r="AO25" s="27" t="str">
        <f t="shared" si="0"/>
        <v/>
      </c>
      <c r="AP25" s="27" t="str">
        <f t="shared" si="0"/>
        <v/>
      </c>
      <c r="AQ25" s="27" t="str">
        <f t="shared" si="0"/>
        <v/>
      </c>
      <c r="AR25" s="27" t="str">
        <f t="shared" si="0"/>
        <v/>
      </c>
      <c r="AS25" s="27" t="str">
        <f t="shared" si="0"/>
        <v/>
      </c>
      <c r="AT25" s="27" t="str">
        <f t="shared" si="0"/>
        <v/>
      </c>
      <c r="AU25" s="1"/>
      <c r="AV25" s="28"/>
      <c r="AW25" s="29" t="s">
        <v>163</v>
      </c>
      <c r="AX25" s="30" t="str">
        <f t="shared" si="1"/>
        <v>---</v>
      </c>
      <c r="AY25" s="50" t="e">
        <f>VALUE(IF(AX25="---","",VLOOKUP(AX25,List167834567910246[],2,FALSE)))</f>
        <v>#VALUE!</v>
      </c>
      <c r="AZ25" s="1" t="str">
        <f t="shared" si="2"/>
        <v>---</v>
      </c>
      <c r="BA25" s="1" t="e">
        <f>VALUE(IF(AZ25="---","",VLOOKUP(AZ25,List167834567910246[],2,FALSE)))</f>
        <v>#VALUE!</v>
      </c>
      <c r="BB25" s="1" t="str">
        <f t="shared" si="3"/>
        <v>---</v>
      </c>
      <c r="BC25" s="1" t="str">
        <f t="shared" si="4"/>
        <v>---</v>
      </c>
      <c r="BD25" s="1"/>
      <c r="BE25" s="1"/>
      <c r="BF25" s="1"/>
      <c r="BG25" s="1"/>
      <c r="BH25" s="1"/>
      <c r="BI25" s="29" t="s">
        <v>163</v>
      </c>
      <c r="BJ25" s="161" t="str">
        <f>IF(H25="---","",VLOOKUP(H25,List167834567910246[],2,FALSE))</f>
        <v/>
      </c>
      <c r="BK25" s="161" t="str">
        <f>IF(I25="---","",VLOOKUP(I25,List167834567910246[],2,FALSE))</f>
        <v/>
      </c>
      <c r="BL25" s="161" t="str">
        <f>IF(J25="---","",VLOOKUP(J25,List167834567910246[],2,FALSE))</f>
        <v/>
      </c>
      <c r="BM25" s="161" t="str">
        <f>IF(K25="---","",VLOOKUP(K25,List167834567910246[],2,FALSE))</f>
        <v/>
      </c>
      <c r="BN25" s="161" t="str">
        <f>IF(L25="---","",VLOOKUP(L25,List167834567910246[],2,FALSE))</f>
        <v/>
      </c>
      <c r="BO25" s="161" t="str">
        <f>IF(M25="---","",VLOOKUP(M25,List167834567910246[],2,FALSE))</f>
        <v/>
      </c>
      <c r="BP25" s="161" t="str">
        <f>IF(N25="---","",VLOOKUP(N25,List167834567910246[],2,FALSE))</f>
        <v/>
      </c>
      <c r="BQ25" s="161" t="str">
        <f>IF(O25="---","",VLOOKUP(O25,List167834567910246[],2,FALSE))</f>
        <v/>
      </c>
      <c r="BR25" s="161" t="str">
        <f>IF(P25="---","",VLOOKUP(P25,List167834567910246[],2,FALSE))</f>
        <v/>
      </c>
      <c r="BS25" s="161" t="str">
        <f>IF(Q25="---","",VLOOKUP(Q25,List167834567910246[],2,FALSE))</f>
        <v/>
      </c>
      <c r="BT25" s="161" t="str">
        <f>IF(R25="---","",VLOOKUP(R25,List167834567910246[],2,FALSE))</f>
        <v/>
      </c>
      <c r="BU25" s="29" t="s">
        <v>163</v>
      </c>
      <c r="BV25" s="161" t="str">
        <f>IF(Y25="---","",VLOOKUP(Y25,List167834567910246[],2,FALSE))</f>
        <v/>
      </c>
      <c r="BW25" s="161" t="str">
        <f>IF(Z25="---","",VLOOKUP(Z25,List167834567910246[],2,FALSE))</f>
        <v/>
      </c>
      <c r="BX25" s="161" t="str">
        <f>IF(AA25="---","",VLOOKUP(AA25,List167834567910246[],2,FALSE))</f>
        <v/>
      </c>
      <c r="BY25" s="161" t="str">
        <f>IF(AB25="---","",VLOOKUP(AB25,List167834567910246[],2,FALSE))</f>
        <v/>
      </c>
      <c r="BZ25" s="161" t="str">
        <f>IF(AC25="---","",VLOOKUP(AC25,List167834567910246[],2,FALSE))</f>
        <v/>
      </c>
      <c r="CA25" s="161" t="str">
        <f>IF(AD25="---","",VLOOKUP(AD25,List167834567910246[],2,FALSE))</f>
        <v/>
      </c>
      <c r="CB25" s="161" t="str">
        <f>IF(AE25="---","",VLOOKUP(AE25,List167834567910246[],2,FALSE))</f>
        <v/>
      </c>
      <c r="CC25" s="161" t="str">
        <f>IF(AF25="---","",VLOOKUP(AF25,List167834567910246[],2,FALSE))</f>
        <v/>
      </c>
      <c r="CD25" s="161" t="str">
        <f>IF(AG25="---","",VLOOKUP(AG25,List167834567910246[],2,FALSE))</f>
        <v/>
      </c>
      <c r="CE25" s="161" t="str">
        <f>IF(AH25="---","",VLOOKUP(AH25,List167834567910246[],2,FALSE))</f>
        <v/>
      </c>
      <c r="CG25" s="1"/>
      <c r="CI25" s="1"/>
      <c r="CK25" s="1"/>
      <c r="CM25" s="1"/>
    </row>
    <row r="26" spans="2:92" s="8" customFormat="1" ht="13.5" customHeight="1" thickBot="1">
      <c r="B26" s="352"/>
      <c r="C26" s="356"/>
      <c r="D26" s="357"/>
      <c r="E26" s="204" t="s">
        <v>164</v>
      </c>
      <c r="F26" s="204"/>
      <c r="G26" s="206"/>
      <c r="H26" s="25" t="s">
        <v>109</v>
      </c>
      <c r="I26" s="25" t="s">
        <v>109</v>
      </c>
      <c r="J26" s="25" t="s">
        <v>109</v>
      </c>
      <c r="K26" s="25" t="s">
        <v>109</v>
      </c>
      <c r="L26" s="25" t="s">
        <v>109</v>
      </c>
      <c r="M26" s="25" t="s">
        <v>109</v>
      </c>
      <c r="N26" s="25" t="s">
        <v>109</v>
      </c>
      <c r="O26" s="25" t="s">
        <v>109</v>
      </c>
      <c r="P26" s="25" t="s">
        <v>109</v>
      </c>
      <c r="Q26" s="25" t="s">
        <v>109</v>
      </c>
      <c r="R26" s="32" t="s">
        <v>109</v>
      </c>
      <c r="S26" s="1"/>
      <c r="T26" s="1"/>
      <c r="U26" s="1"/>
      <c r="V26" s="1"/>
      <c r="W26" s="1"/>
      <c r="X26" s="1"/>
      <c r="Y26" s="25" t="s">
        <v>109</v>
      </c>
      <c r="Z26" s="25" t="s">
        <v>109</v>
      </c>
      <c r="AA26" s="25" t="s">
        <v>109</v>
      </c>
      <c r="AB26" s="25" t="s">
        <v>109</v>
      </c>
      <c r="AC26" s="32" t="s">
        <v>109</v>
      </c>
      <c r="AD26" s="23" t="s">
        <v>109</v>
      </c>
      <c r="AE26" s="23" t="s">
        <v>109</v>
      </c>
      <c r="AF26" s="23" t="s">
        <v>109</v>
      </c>
      <c r="AG26" s="23" t="s">
        <v>109</v>
      </c>
      <c r="AH26" s="23" t="s">
        <v>109</v>
      </c>
      <c r="AK26" s="27" t="str">
        <f t="shared" ref="AK26:AT27" si="5">IFERROR(IF(I26="---","",IF(Y26="---","No Target Set",IF(BV26=BK26,"On Target",IF(BV26&gt;BK26,"Behind",IF(BV26&lt;BK26,"Ahead"))))),"")</f>
        <v/>
      </c>
      <c r="AL26" s="27" t="str">
        <f t="shared" si="5"/>
        <v/>
      </c>
      <c r="AM26" s="27" t="str">
        <f t="shared" si="5"/>
        <v/>
      </c>
      <c r="AN26" s="27" t="str">
        <f t="shared" si="5"/>
        <v/>
      </c>
      <c r="AO26" s="27" t="str">
        <f t="shared" si="5"/>
        <v/>
      </c>
      <c r="AP26" s="27" t="str">
        <f t="shared" si="5"/>
        <v/>
      </c>
      <c r="AQ26" s="27" t="str">
        <f t="shared" si="5"/>
        <v/>
      </c>
      <c r="AR26" s="27" t="str">
        <f t="shared" si="5"/>
        <v/>
      </c>
      <c r="AS26" s="27" t="str">
        <f t="shared" si="5"/>
        <v/>
      </c>
      <c r="AT26" s="27" t="str">
        <f t="shared" si="5"/>
        <v/>
      </c>
      <c r="AU26" s="1"/>
      <c r="AV26" s="28"/>
      <c r="AW26" s="29" t="s">
        <v>165</v>
      </c>
      <c r="AX26" s="30" t="str">
        <f t="shared" si="1"/>
        <v>---</v>
      </c>
      <c r="AY26" s="50" t="e">
        <f>VALUE(IF(AX26="---","",VLOOKUP(AX26,List167834567910246[],2,FALSE)))</f>
        <v>#VALUE!</v>
      </c>
      <c r="AZ26" s="1" t="str">
        <f t="shared" si="2"/>
        <v>---</v>
      </c>
      <c r="BA26" s="1" t="e">
        <f>VALUE(IF(AZ26="---","",VLOOKUP(AZ26,List167834567910246[],2,FALSE)))</f>
        <v>#VALUE!</v>
      </c>
      <c r="BB26" s="1" t="str">
        <f t="shared" si="3"/>
        <v>---</v>
      </c>
      <c r="BC26" s="1" t="str">
        <f t="shared" si="4"/>
        <v>---</v>
      </c>
      <c r="BD26" s="1"/>
      <c r="BE26" s="1"/>
      <c r="BF26" s="1"/>
      <c r="BG26" s="1"/>
      <c r="BH26" s="1"/>
      <c r="BI26" s="29" t="s">
        <v>165</v>
      </c>
      <c r="BJ26" s="161" t="str">
        <f>IF(H26="---","",VLOOKUP(H26,List167834567910246[],2,FALSE))</f>
        <v/>
      </c>
      <c r="BK26" s="161" t="str">
        <f>IF(I26="---","",VLOOKUP(I26,List167834567910246[],2,FALSE))</f>
        <v/>
      </c>
      <c r="BL26" s="161" t="str">
        <f>IF(J26="---","",VLOOKUP(J26,List167834567910246[],2,FALSE))</f>
        <v/>
      </c>
      <c r="BM26" s="161" t="str">
        <f>IF(K26="---","",VLOOKUP(K26,List167834567910246[],2,FALSE))</f>
        <v/>
      </c>
      <c r="BN26" s="161" t="str">
        <f>IF(L26="---","",VLOOKUP(L26,List167834567910246[],2,FALSE))</f>
        <v/>
      </c>
      <c r="BO26" s="161" t="str">
        <f>IF(M26="---","",VLOOKUP(M26,List167834567910246[],2,FALSE))</f>
        <v/>
      </c>
      <c r="BP26" s="161" t="str">
        <f>IF(N26="---","",VLOOKUP(N26,List167834567910246[],2,FALSE))</f>
        <v/>
      </c>
      <c r="BQ26" s="161" t="str">
        <f>IF(O26="---","",VLOOKUP(O26,List167834567910246[],2,FALSE))</f>
        <v/>
      </c>
      <c r="BR26" s="161" t="str">
        <f>IF(P26="---","",VLOOKUP(P26,List167834567910246[],2,FALSE))</f>
        <v/>
      </c>
      <c r="BS26" s="161" t="str">
        <f>IF(Q26="---","",VLOOKUP(Q26,List167834567910246[],2,FALSE))</f>
        <v/>
      </c>
      <c r="BT26" s="161" t="str">
        <f>IF(R26="---","",VLOOKUP(R26,List167834567910246[],2,FALSE))</f>
        <v/>
      </c>
      <c r="BU26" s="29" t="s">
        <v>165</v>
      </c>
      <c r="BV26" s="161" t="str">
        <f>IF(Y26="---","",VLOOKUP(Y26,List167834567910246[],2,FALSE))</f>
        <v/>
      </c>
      <c r="BW26" s="161" t="str">
        <f>IF(Z26="---","",VLOOKUP(Z26,List167834567910246[],2,FALSE))</f>
        <v/>
      </c>
      <c r="BX26" s="161" t="str">
        <f>IF(AA26="---","",VLOOKUP(AA26,List167834567910246[],2,FALSE))</f>
        <v/>
      </c>
      <c r="BY26" s="161" t="str">
        <f>IF(AB26="---","",VLOOKUP(AB26,List167834567910246[],2,FALSE))</f>
        <v/>
      </c>
      <c r="BZ26" s="161" t="str">
        <f>IF(AC26="---","",VLOOKUP(AC26,List167834567910246[],2,FALSE))</f>
        <v/>
      </c>
      <c r="CA26" s="161" t="str">
        <f>IF(AD26="---","",VLOOKUP(AD26,List167834567910246[],2,FALSE))</f>
        <v/>
      </c>
      <c r="CB26" s="161" t="str">
        <f>IF(AE26="---","",VLOOKUP(AE26,List167834567910246[],2,FALSE))</f>
        <v/>
      </c>
      <c r="CC26" s="161" t="str">
        <f>IF(AF26="---","",VLOOKUP(AF26,List167834567910246[],2,FALSE))</f>
        <v/>
      </c>
      <c r="CD26" s="161" t="str">
        <f>IF(AG26="---","",VLOOKUP(AG26,List167834567910246[],2,FALSE))</f>
        <v/>
      </c>
      <c r="CE26" s="161" t="str">
        <f>IF(AH26="---","",VLOOKUP(AH26,List167834567910246[],2,FALSE))</f>
        <v/>
      </c>
      <c r="CG26" s="1"/>
      <c r="CI26" s="1"/>
      <c r="CK26" s="1"/>
      <c r="CM26" s="1"/>
    </row>
    <row r="27" spans="2:92" s="8" customFormat="1" ht="14.45" thickBot="1">
      <c r="B27" s="353"/>
      <c r="C27" s="356"/>
      <c r="D27" s="357"/>
      <c r="E27" s="204" t="s">
        <v>235</v>
      </c>
      <c r="F27" s="204"/>
      <c r="G27" s="206"/>
      <c r="H27" s="25" t="s">
        <v>109</v>
      </c>
      <c r="I27" s="25" t="s">
        <v>109</v>
      </c>
      <c r="J27" s="25" t="s">
        <v>109</v>
      </c>
      <c r="K27" s="36" t="s">
        <v>109</v>
      </c>
      <c r="L27" s="36" t="s">
        <v>109</v>
      </c>
      <c r="M27" s="36" t="s">
        <v>109</v>
      </c>
      <c r="N27" s="36" t="s">
        <v>109</v>
      </c>
      <c r="O27" s="36" t="s">
        <v>109</v>
      </c>
      <c r="P27" s="36" t="s">
        <v>109</v>
      </c>
      <c r="Q27" s="36" t="s">
        <v>109</v>
      </c>
      <c r="R27" s="37" t="s">
        <v>109</v>
      </c>
      <c r="S27" s="1"/>
      <c r="T27" s="1"/>
      <c r="U27" s="1"/>
      <c r="V27" s="1"/>
      <c r="W27" s="1"/>
      <c r="X27" s="1"/>
      <c r="Y27" s="25" t="s">
        <v>109</v>
      </c>
      <c r="Z27" s="25" t="s">
        <v>109</v>
      </c>
      <c r="AA27" s="25" t="s">
        <v>109</v>
      </c>
      <c r="AB27" s="25" t="s">
        <v>109</v>
      </c>
      <c r="AC27" s="32" t="s">
        <v>109</v>
      </c>
      <c r="AD27" s="23" t="s">
        <v>109</v>
      </c>
      <c r="AE27" s="23" t="s">
        <v>109</v>
      </c>
      <c r="AF27" s="23" t="s">
        <v>109</v>
      </c>
      <c r="AG27" s="23" t="s">
        <v>109</v>
      </c>
      <c r="AH27" s="23" t="s">
        <v>109</v>
      </c>
      <c r="AK27" s="27" t="str">
        <f t="shared" si="5"/>
        <v/>
      </c>
      <c r="AL27" s="27" t="str">
        <f t="shared" si="5"/>
        <v/>
      </c>
      <c r="AM27" s="27" t="str">
        <f t="shared" si="5"/>
        <v/>
      </c>
      <c r="AN27" s="27" t="str">
        <f t="shared" si="5"/>
        <v/>
      </c>
      <c r="AO27" s="27" t="str">
        <f t="shared" si="5"/>
        <v/>
      </c>
      <c r="AP27" s="27" t="str">
        <f t="shared" si="5"/>
        <v/>
      </c>
      <c r="AQ27" s="27" t="str">
        <f t="shared" si="5"/>
        <v/>
      </c>
      <c r="AR27" s="27" t="str">
        <f t="shared" si="5"/>
        <v/>
      </c>
      <c r="AS27" s="27" t="str">
        <f t="shared" si="5"/>
        <v/>
      </c>
      <c r="AT27" s="27" t="str">
        <f t="shared" si="5"/>
        <v/>
      </c>
      <c r="AU27" s="1"/>
      <c r="AV27" s="28"/>
      <c r="AW27" s="29" t="s">
        <v>167</v>
      </c>
      <c r="AX27" s="30" t="str">
        <f t="shared" si="1"/>
        <v>---</v>
      </c>
      <c r="AY27" s="50" t="e">
        <f>VALUE(IF(AX27="---","",VLOOKUP(AX27,List167834567910246[],2,FALSE)))</f>
        <v>#VALUE!</v>
      </c>
      <c r="AZ27" s="1" t="str">
        <f t="shared" si="2"/>
        <v>---</v>
      </c>
      <c r="BA27" s="1" t="e">
        <f>VALUE(IF(AZ27="---","",VLOOKUP(AZ27,List167834567910246[],2,FALSE)))</f>
        <v>#VALUE!</v>
      </c>
      <c r="BB27" s="1" t="str">
        <f t="shared" si="3"/>
        <v>---</v>
      </c>
      <c r="BC27" s="1" t="str">
        <f t="shared" si="4"/>
        <v>---</v>
      </c>
      <c r="BD27" s="1"/>
      <c r="BE27" s="1"/>
      <c r="BF27" s="1"/>
      <c r="BG27" s="1"/>
      <c r="BH27" s="1"/>
      <c r="BI27" s="29" t="s">
        <v>167</v>
      </c>
      <c r="BJ27" s="161" t="str">
        <f>IF(H27="---","",VLOOKUP(H27,List167834567910246[],2,FALSE))</f>
        <v/>
      </c>
      <c r="BK27" s="161" t="str">
        <f>IF(I27="---","",VLOOKUP(I27,List167834567910246[],2,FALSE))</f>
        <v/>
      </c>
      <c r="BL27" s="161" t="str">
        <f>IF(J27="---","",VLOOKUP(J27,List167834567910246[],2,FALSE))</f>
        <v/>
      </c>
      <c r="BM27" s="161" t="str">
        <f>IF(K27="---","",VLOOKUP(K27,List167834567910246[],2,FALSE))</f>
        <v/>
      </c>
      <c r="BN27" s="161" t="str">
        <f>IF(L27="---","",VLOOKUP(L27,List167834567910246[],2,FALSE))</f>
        <v/>
      </c>
      <c r="BO27" s="161" t="str">
        <f>IF(M27="---","",VLOOKUP(M27,List167834567910246[],2,FALSE))</f>
        <v/>
      </c>
      <c r="BP27" s="161" t="str">
        <f>IF(N27="---","",VLOOKUP(N27,List167834567910246[],2,FALSE))</f>
        <v/>
      </c>
      <c r="BQ27" s="161" t="str">
        <f>IF(O27="---","",VLOOKUP(O27,List167834567910246[],2,FALSE))</f>
        <v/>
      </c>
      <c r="BR27" s="161" t="str">
        <f>IF(P27="---","",VLOOKUP(P27,List167834567910246[],2,FALSE))</f>
        <v/>
      </c>
      <c r="BS27" s="161" t="str">
        <f>IF(Q27="---","",VLOOKUP(Q27,List167834567910246[],2,FALSE))</f>
        <v/>
      </c>
      <c r="BT27" s="161" t="str">
        <f>IF(R27="---","",VLOOKUP(R27,List167834567910246[],2,FALSE))</f>
        <v/>
      </c>
      <c r="BU27" s="29" t="s">
        <v>167</v>
      </c>
      <c r="BV27" s="161" t="str">
        <f>IF(Y27="---","",VLOOKUP(Y27,List167834567910246[],2,FALSE))</f>
        <v/>
      </c>
      <c r="BW27" s="161" t="str">
        <f>IF(Z27="---","",VLOOKUP(Z27,List167834567910246[],2,FALSE))</f>
        <v/>
      </c>
      <c r="BX27" s="161" t="str">
        <f>IF(AA27="---","",VLOOKUP(AA27,List167834567910246[],2,FALSE))</f>
        <v/>
      </c>
      <c r="BY27" s="161" t="str">
        <f>IF(AB27="---","",VLOOKUP(AB27,List167834567910246[],2,FALSE))</f>
        <v/>
      </c>
      <c r="BZ27" s="161" t="str">
        <f>IF(AC27="---","",VLOOKUP(AC27,List167834567910246[],2,FALSE))</f>
        <v/>
      </c>
      <c r="CA27" s="161" t="str">
        <f>IF(AD27="---","",VLOOKUP(AD27,List167834567910246[],2,FALSE))</f>
        <v/>
      </c>
      <c r="CB27" s="161" t="str">
        <f>IF(AE27="---","",VLOOKUP(AE27,List167834567910246[],2,FALSE))</f>
        <v/>
      </c>
      <c r="CC27" s="161" t="str">
        <f>IF(AF27="---","",VLOOKUP(AF27,List167834567910246[],2,FALSE))</f>
        <v/>
      </c>
      <c r="CD27" s="161" t="str">
        <f>IF(AG27="---","",VLOOKUP(AG27,List167834567910246[],2,FALSE))</f>
        <v/>
      </c>
      <c r="CE27" s="161" t="str">
        <f>IF(AH27="---","",VLOOKUP(AH27,List167834567910246[],2,FALSE))</f>
        <v/>
      </c>
      <c r="CG27" s="1"/>
      <c r="CI27" s="1"/>
      <c r="CK27" s="1"/>
      <c r="CM27" s="1"/>
    </row>
    <row r="28" spans="2:92" s="8" customFormat="1" ht="13.5" customHeight="1" thickBot="1">
      <c r="B28" s="348" t="s">
        <v>168</v>
      </c>
      <c r="C28" s="349"/>
      <c r="D28" s="349"/>
      <c r="E28" s="349"/>
      <c r="F28" s="349"/>
      <c r="G28" s="350"/>
      <c r="H28" s="38">
        <f>COUNTIF(Year0Range,BE4)</f>
        <v>0</v>
      </c>
      <c r="I28" s="38" t="str">
        <f>IF(COUNTIF(Year1Range,BE4)=0,"",COUNTIF(Year1Range,BE4))</f>
        <v/>
      </c>
      <c r="J28" s="38" t="str">
        <f>IF(COUNTIF(Year2Range,BE4)=0,"",COUNTIF(Year2Range,BE4))</f>
        <v/>
      </c>
      <c r="K28" s="38" t="str">
        <f>IF(COUNTIF(Year3Range,BE4)=0,"",COUNTIF(Year3Range,BE4))</f>
        <v/>
      </c>
      <c r="L28" s="38" t="str">
        <f>IF(COUNTIF(Year4Range,BE4)=0,"",COUNTIF(Year4Range,BE4))</f>
        <v/>
      </c>
      <c r="M28" s="38" t="str">
        <f>IF(COUNTIF(Year5Range,BE4)=0,"",COUNTIF(Year5Range,BE4))</f>
        <v/>
      </c>
      <c r="N28" s="38" t="str">
        <f>IF(COUNTIF(Year6Range,BE4)=0,"",COUNTIF(Year6Range,BE4))</f>
        <v/>
      </c>
      <c r="O28" s="38" t="str">
        <f>IF(COUNTIF(Year7Range,BE4)=0,"",COUNTIF(Year7Range,BE4))</f>
        <v/>
      </c>
      <c r="P28" s="38" t="str">
        <f>IF(COUNTIF(Year8Range,BE4)=0,"",COUNTIF(Year8Range,BE4))</f>
        <v/>
      </c>
      <c r="Q28" s="38" t="str">
        <f>IF(COUNTIF(Year9Range,BE4)=0,"",COUNTIF(Year9Range,BE4))</f>
        <v/>
      </c>
      <c r="R28" s="38" t="str">
        <f>IF(COUNTIF(Year10Range,BE4)=0,"",COUNTIF(Year10Range,BE4))</f>
        <v/>
      </c>
      <c r="S28" s="1"/>
      <c r="T28" s="1"/>
      <c r="U28" s="1"/>
      <c r="V28" s="1"/>
      <c r="W28" s="1"/>
      <c r="X28" s="1"/>
      <c r="Y28" s="38">
        <f>COUNTIF(Year1Expected,$BE$4)</f>
        <v>0</v>
      </c>
      <c r="Z28" s="38" t="str">
        <f>IF(COUNTIF(Year2Expected,$BE$4)=0,"",COUNTIF(Year2Expected,$BE$4))</f>
        <v/>
      </c>
      <c r="AA28" s="38" t="str">
        <f>IF(COUNTIF(Year3Expected,$BE$4)=0,"",COUNTIF(Year3Expected,$BE$4))</f>
        <v/>
      </c>
      <c r="AB28" s="38" t="str">
        <f>IF(COUNTIF(Year4Expected,$BE$4)=0,"",COUNTIF(Year4Expected,$BE$4))</f>
        <v/>
      </c>
      <c r="AC28" s="38" t="str">
        <f>IF(COUNTIF(Year5Expected,$BE$4)=0,"",COUNTIF(Year5Expected,$BE$4))</f>
        <v/>
      </c>
      <c r="AD28" s="38" t="str">
        <f>IF(COUNTIF(Year6Expected,$BE$4)=0,"",COUNTIF(Year6Expected,$BE$4))</f>
        <v/>
      </c>
      <c r="AE28" s="38" t="str">
        <f>IF(COUNTIF(Year7Expected,$BE$4)=0,"",COUNTIF(Year7Expected,$BE$4))</f>
        <v/>
      </c>
      <c r="AF28" s="38" t="str">
        <f>IF(COUNTIF(Year8Expected,$BE$4)=0,"",COUNTIF(Year8Expected,$BE$4))</f>
        <v/>
      </c>
      <c r="AG28" s="38" t="str">
        <f>IF(COUNTIF(Year9Expected,$BE$4)=0,"",COUNTIF(Year9Expected,$BE$4))</f>
        <v/>
      </c>
      <c r="AH28" s="38" t="str">
        <f>IF(COUNTIF(Year10Expected,$BE$4)=0,"",COUNTIF(Year10Expected,$BE$4))</f>
        <v/>
      </c>
      <c r="AK28" s="1"/>
      <c r="AL28" s="1"/>
      <c r="AM28" s="1"/>
      <c r="AN28" s="1"/>
      <c r="AO28" s="1"/>
      <c r="AP28" s="1"/>
      <c r="AQ28" s="1"/>
      <c r="AR28" s="1"/>
      <c r="AS28" s="1"/>
      <c r="AT28" s="1"/>
      <c r="AU28" s="1"/>
      <c r="AV28" s="1"/>
      <c r="AW28" s="1"/>
      <c r="AX28" s="1" t="e">
        <f>LOOKUP(2,1/(H31:R31&lt;&gt;""),H$2:R$2)</f>
        <v>#N/A</v>
      </c>
      <c r="AY28" s="1"/>
      <c r="AZ28" s="1" t="e">
        <f>AX28</f>
        <v>#N/A</v>
      </c>
      <c r="BA28" s="1"/>
      <c r="BB28" s="1"/>
      <c r="BC28" s="1"/>
      <c r="BD28" s="1"/>
      <c r="BE28" s="1"/>
      <c r="BF28" s="1"/>
      <c r="BG28" s="1"/>
      <c r="BH28" s="1"/>
      <c r="BI28" s="29" t="s">
        <v>169</v>
      </c>
      <c r="BJ28" s="162">
        <f t="shared" ref="BJ28:BT28" si="6">COUNTIF(BJ3:BJ27,1)</f>
        <v>0</v>
      </c>
      <c r="BK28" s="162">
        <f t="shared" si="6"/>
        <v>0</v>
      </c>
      <c r="BL28" s="162">
        <f t="shared" si="6"/>
        <v>0</v>
      </c>
      <c r="BM28" s="162">
        <f t="shared" si="6"/>
        <v>0</v>
      </c>
      <c r="BN28" s="162">
        <f t="shared" si="6"/>
        <v>0</v>
      </c>
      <c r="BO28" s="162">
        <f t="shared" si="6"/>
        <v>0</v>
      </c>
      <c r="BP28" s="162">
        <f t="shared" si="6"/>
        <v>0</v>
      </c>
      <c r="BQ28" s="162">
        <f t="shared" si="6"/>
        <v>0</v>
      </c>
      <c r="BR28" s="162">
        <f t="shared" si="6"/>
        <v>0</v>
      </c>
      <c r="BS28" s="162">
        <f t="shared" si="6"/>
        <v>0</v>
      </c>
      <c r="BT28" s="162">
        <f t="shared" si="6"/>
        <v>0</v>
      </c>
      <c r="BU28" s="29" t="s">
        <v>169</v>
      </c>
      <c r="BV28" s="163">
        <f t="shared" ref="BV28:CE28" si="7">COUNTIF(BV3:BV27,1)</f>
        <v>0</v>
      </c>
      <c r="BW28" s="163">
        <f t="shared" si="7"/>
        <v>0</v>
      </c>
      <c r="BX28" s="163">
        <f t="shared" si="7"/>
        <v>0</v>
      </c>
      <c r="BY28" s="163">
        <f t="shared" si="7"/>
        <v>0</v>
      </c>
      <c r="BZ28" s="163">
        <f t="shared" si="7"/>
        <v>0</v>
      </c>
      <c r="CA28" s="163">
        <f t="shared" si="7"/>
        <v>0</v>
      </c>
      <c r="CB28" s="163">
        <f t="shared" si="7"/>
        <v>0</v>
      </c>
      <c r="CC28" s="163">
        <f t="shared" si="7"/>
        <v>0</v>
      </c>
      <c r="CD28" s="163">
        <f t="shared" si="7"/>
        <v>0</v>
      </c>
      <c r="CE28" s="163">
        <f t="shared" si="7"/>
        <v>0</v>
      </c>
      <c r="CG28" s="1"/>
      <c r="CI28" s="1"/>
      <c r="CK28" s="1"/>
      <c r="CM28" s="1"/>
    </row>
    <row r="29" spans="2:92" s="8" customFormat="1" ht="13.5" customHeight="1" thickBot="1">
      <c r="B29" s="348" t="s">
        <v>170</v>
      </c>
      <c r="C29" s="349"/>
      <c r="D29" s="349"/>
      <c r="E29" s="349"/>
      <c r="F29" s="349"/>
      <c r="G29" s="350"/>
      <c r="H29" s="38">
        <f>COUNTIF(Year0Range,BE5)</f>
        <v>0</v>
      </c>
      <c r="I29" s="39" t="str">
        <f>IF(COUNTIF(Year1Range,BE5)=0,"",COUNTIF(Year1Range,BE5))</f>
        <v/>
      </c>
      <c r="J29" s="39" t="str">
        <f>IF(COUNTIF(Year2Range,BE5)=0,"",COUNTIF(Year2Range,BE5))</f>
        <v/>
      </c>
      <c r="K29" s="39" t="str">
        <f>IF(COUNTIF(Year3Range,BE5)=0,"",COUNTIF(Year3Range,BE5))</f>
        <v/>
      </c>
      <c r="L29" s="39" t="str">
        <f>IF(COUNTIF(Year4Range,BE5)=0,"",COUNTIF(Year4Range,BE5))</f>
        <v/>
      </c>
      <c r="M29" s="39" t="str">
        <f>IF(COUNTIF(Year5Range,BE5)=0,"",COUNTIF(Year5Range,BE5))</f>
        <v/>
      </c>
      <c r="N29" s="39" t="str">
        <f>IF(COUNTIF(Year6Range,BE5)=0,"",COUNTIF(Year6Range,BE5))</f>
        <v/>
      </c>
      <c r="O29" s="39" t="str">
        <f>IF(COUNTIF(Year7Range,BE5)=0,"",COUNTIF(Year7Range,BE5))</f>
        <v/>
      </c>
      <c r="P29" s="39" t="str">
        <f>IF(COUNTIF(Year8Range,BE5)=0,"",COUNTIF(Year8Range,BE5))</f>
        <v/>
      </c>
      <c r="Q29" s="39" t="str">
        <f>IF(COUNTIF(Year9Range,BE5)=0,"",COUNTIF(Year9Range,BE5))</f>
        <v/>
      </c>
      <c r="R29" s="39" t="str">
        <f>IF(COUNTIF(Year10Range,BE5)=0,"",COUNTIF(Year10Range,BE5))</f>
        <v/>
      </c>
      <c r="S29" s="1"/>
      <c r="T29" s="1"/>
      <c r="U29" s="1"/>
      <c r="V29" s="1"/>
      <c r="W29" s="1"/>
      <c r="X29" s="1"/>
      <c r="Y29" s="38">
        <f>COUNTIF(Year1Expected,$BE$5)</f>
        <v>0</v>
      </c>
      <c r="Z29" s="38" t="str">
        <f>IF(COUNTIF(Year2Expected,$BE$5)=0,"",COUNTIF(Year2Expected,$BE$5))</f>
        <v/>
      </c>
      <c r="AA29" s="38" t="str">
        <f>IF(COUNTIF(Year3Expected,$BE$5)=0,"",COUNTIF(Year3Expected,$BE$5))</f>
        <v/>
      </c>
      <c r="AB29" s="38" t="str">
        <f>IF(COUNTIF(Year4Expected,$BE$5)=0,"",COUNTIF(Year4Expected,$BE$5))</f>
        <v/>
      </c>
      <c r="AC29" s="38" t="str">
        <f>IF(COUNTIF(Year5Expected,$BE$5)=0,"",COUNTIF(Year5Expected,$BE$5))</f>
        <v/>
      </c>
      <c r="AD29" s="38" t="str">
        <f>IF(COUNTIF(Year6Expected,$BE$5)=0,"",COUNTIF(Year6Expected,$BE$5))</f>
        <v/>
      </c>
      <c r="AE29" s="38" t="str">
        <f>IF(COUNTIF(Year7Expected,$BE$5)=0,"",COUNTIF(Year7Expected,$BE$5))</f>
        <v/>
      </c>
      <c r="AF29" s="38" t="str">
        <f>IF(COUNTIF(Year8Expected,$BE$5)=0,"",COUNTIF(Year8Expected,$BE$5))</f>
        <v/>
      </c>
      <c r="AG29" s="38" t="str">
        <f>IF(COUNTIF(Year9Expected,$BE$5)=0,"",COUNTIF(Year9Expected,$BE$5))</f>
        <v/>
      </c>
      <c r="AH29" s="38" t="str">
        <f>IF(COUNTIF(Year10Expected,$BE$5)=0,"",COUNTIF(Year10Expected,$BE$5))</f>
        <v/>
      </c>
      <c r="AK29" s="1"/>
      <c r="AL29" s="1"/>
      <c r="AM29" s="1"/>
      <c r="AN29" s="1"/>
      <c r="AO29" s="1"/>
      <c r="AP29" s="1"/>
      <c r="AQ29" s="1"/>
      <c r="AR29" s="1"/>
      <c r="AS29" s="1"/>
      <c r="AT29" s="1"/>
      <c r="AU29" s="1"/>
      <c r="AV29" s="1"/>
      <c r="AW29" s="1"/>
      <c r="AX29" s="1"/>
      <c r="AY29" s="1"/>
      <c r="AZ29" s="1"/>
      <c r="BA29" s="1"/>
      <c r="BB29" s="1"/>
      <c r="BC29" s="1"/>
      <c r="BD29" s="1"/>
      <c r="BE29" s="1"/>
      <c r="BF29" s="1"/>
      <c r="BG29" s="1"/>
      <c r="BH29" s="1"/>
      <c r="BI29" s="29" t="s">
        <v>171</v>
      </c>
      <c r="BJ29" s="162">
        <f t="shared" ref="BJ29:BT29" si="8">COUNTIF(BJ3:BJ27,0.5)</f>
        <v>0</v>
      </c>
      <c r="BK29" s="162">
        <f t="shared" si="8"/>
        <v>0</v>
      </c>
      <c r="BL29" s="162">
        <f t="shared" si="8"/>
        <v>0</v>
      </c>
      <c r="BM29" s="162">
        <f t="shared" si="8"/>
        <v>0</v>
      </c>
      <c r="BN29" s="162">
        <f t="shared" si="8"/>
        <v>0</v>
      </c>
      <c r="BO29" s="162">
        <f t="shared" si="8"/>
        <v>0</v>
      </c>
      <c r="BP29" s="162">
        <f t="shared" si="8"/>
        <v>0</v>
      </c>
      <c r="BQ29" s="162">
        <f t="shared" si="8"/>
        <v>0</v>
      </c>
      <c r="BR29" s="162">
        <f t="shared" si="8"/>
        <v>0</v>
      </c>
      <c r="BS29" s="162">
        <f t="shared" si="8"/>
        <v>0</v>
      </c>
      <c r="BT29" s="162">
        <f t="shared" si="8"/>
        <v>0</v>
      </c>
      <c r="BU29" s="29" t="s">
        <v>171</v>
      </c>
      <c r="BV29" s="163">
        <f t="shared" ref="BV29:CE29" si="9">COUNTIF(BV3:BV27,0.5)</f>
        <v>0</v>
      </c>
      <c r="BW29" s="163">
        <f t="shared" si="9"/>
        <v>0</v>
      </c>
      <c r="BX29" s="163">
        <f t="shared" si="9"/>
        <v>0</v>
      </c>
      <c r="BY29" s="163">
        <f t="shared" si="9"/>
        <v>0</v>
      </c>
      <c r="BZ29" s="163">
        <f t="shared" si="9"/>
        <v>0</v>
      </c>
      <c r="CA29" s="163">
        <f t="shared" si="9"/>
        <v>0</v>
      </c>
      <c r="CB29" s="163">
        <f t="shared" si="9"/>
        <v>0</v>
      </c>
      <c r="CC29" s="163">
        <f t="shared" si="9"/>
        <v>0</v>
      </c>
      <c r="CD29" s="163">
        <f t="shared" si="9"/>
        <v>0</v>
      </c>
      <c r="CE29" s="163">
        <f t="shared" si="9"/>
        <v>0</v>
      </c>
      <c r="CG29" s="1"/>
      <c r="CI29" s="1"/>
      <c r="CK29" s="1"/>
      <c r="CM29" s="1"/>
    </row>
    <row r="30" spans="2:92" ht="13.5" customHeight="1" thickBot="1">
      <c r="B30" s="348" t="s">
        <v>172</v>
      </c>
      <c r="C30" s="349"/>
      <c r="D30" s="349"/>
      <c r="E30" s="349"/>
      <c r="F30" s="349"/>
      <c r="G30" s="350"/>
      <c r="H30" s="38">
        <f>COUNTIF(Year0Range,"*60")</f>
        <v>0</v>
      </c>
      <c r="I30" s="39" t="str">
        <f>IF(COUNTIF(Year1Range,"*60")=0,"",COUNTIF(Year1Range,"*60"))</f>
        <v/>
      </c>
      <c r="J30" s="39" t="str">
        <f>IF(COUNTIF(Year2Range,"*60")=0,"",COUNTIF(Year2Range,"*60"))</f>
        <v/>
      </c>
      <c r="K30" s="39" t="str">
        <f>IF(COUNTIF(Year3Range,"*60")=0,"",COUNTIF(Year3Range,"*60"))</f>
        <v/>
      </c>
      <c r="L30" s="39" t="str">
        <f>IF(COUNTIF(Year4Range,"*60")=0,"",COUNTIF(Year4Range,"*60"))</f>
        <v/>
      </c>
      <c r="M30" s="39" t="str">
        <f>IF(COUNTIF(Year5Range,"*60")=0,"",COUNTIF(Year5Range,"*60"))</f>
        <v/>
      </c>
      <c r="N30" s="39" t="str">
        <f>IF(COUNTIF(Year6Range,"*60")=0,"",COUNTIF(Year6Range,"*60"))</f>
        <v/>
      </c>
      <c r="O30" s="39" t="str">
        <f>IF(COUNTIF(Year7Range,"*60")=0,"",COUNTIF(Year7Range,"*60"))</f>
        <v/>
      </c>
      <c r="P30" s="39" t="str">
        <f>IF(COUNTIF(Year8Range,"*60")=0,"",COUNTIF(Year8Range,"*60"))</f>
        <v/>
      </c>
      <c r="Q30" s="39" t="str">
        <f>IF(COUNTIF(Year9Range,"*60")=0,"",COUNTIF(Year9Range,"*60"))</f>
        <v/>
      </c>
      <c r="R30" s="39" t="str">
        <f>IF(COUNTIF(Year10Range,"*60")=0,"",COUNTIF(Year10Range,"*60"))</f>
        <v/>
      </c>
      <c r="Y30" s="38">
        <f>COUNTIF(Year1Expected,"*60")</f>
        <v>0</v>
      </c>
      <c r="Z30" s="38" t="str">
        <f>IF(COUNTIF(Year2Expected,"*60")=0,"",COUNTIF(Year2Expected,"*60"))</f>
        <v/>
      </c>
      <c r="AA30" s="38" t="str">
        <f>IF(COUNTIF(Year3Expected,"*60")=0,"",COUNTIF(Year3Expected,"*60"))</f>
        <v/>
      </c>
      <c r="AB30" s="38" t="str">
        <f>IF(COUNTIF(Year4Expected,"*60")=0,"",COUNTIF(Year4Expected,"*60"))</f>
        <v/>
      </c>
      <c r="AC30" s="38" t="str">
        <f>IF(COUNTIF(Year5Expected,"*60")=0,"",COUNTIF(Year5Expected,"*60"))</f>
        <v/>
      </c>
      <c r="AD30" s="38" t="str">
        <f>IF(COUNTIF(Year6Expected,"*60")=0,"",COUNTIF(Year6Expected,"*60"))</f>
        <v/>
      </c>
      <c r="AE30" s="38" t="str">
        <f>IF(COUNTIF(Year7Expected,"*60")=0,"",COUNTIF(Year7Expected,"*60"))</f>
        <v/>
      </c>
      <c r="AF30" s="38" t="str">
        <f>IF(COUNTIF(Year8Expected,"*60")=0,"",COUNTIF(Year8Expected,"*60"))</f>
        <v/>
      </c>
      <c r="AG30" s="38" t="str">
        <f>IF(COUNTIF(Year9Expected,"*60")=0,"",COUNTIF(Year9Expected,"*60"))</f>
        <v/>
      </c>
      <c r="AH30" s="38" t="str">
        <f>IF(COUNTIF(Year10Expected,"*60")=0,"",COUNTIF(Year10Expected,"*60"))</f>
        <v/>
      </c>
      <c r="BI30" s="29" t="s">
        <v>173</v>
      </c>
      <c r="BJ30" s="162">
        <f t="shared" ref="BJ30:BT30" si="10">COUNTIF(BJ3:BJ27,0)</f>
        <v>0</v>
      </c>
      <c r="BK30" s="162">
        <f t="shared" si="10"/>
        <v>0</v>
      </c>
      <c r="BL30" s="162">
        <f t="shared" si="10"/>
        <v>0</v>
      </c>
      <c r="BM30" s="162">
        <f t="shared" si="10"/>
        <v>0</v>
      </c>
      <c r="BN30" s="162">
        <f t="shared" si="10"/>
        <v>0</v>
      </c>
      <c r="BO30" s="162">
        <f t="shared" si="10"/>
        <v>0</v>
      </c>
      <c r="BP30" s="162">
        <f t="shared" si="10"/>
        <v>0</v>
      </c>
      <c r="BQ30" s="162">
        <f t="shared" si="10"/>
        <v>0</v>
      </c>
      <c r="BR30" s="162">
        <f t="shared" si="10"/>
        <v>0</v>
      </c>
      <c r="BS30" s="162">
        <f t="shared" si="10"/>
        <v>0</v>
      </c>
      <c r="BT30" s="162">
        <f t="shared" si="10"/>
        <v>0</v>
      </c>
      <c r="BU30" s="29" t="s">
        <v>173</v>
      </c>
      <c r="BV30" s="163">
        <f t="shared" ref="BV30:CE30" si="11">COUNTIF(BV3:BV27,0)</f>
        <v>0</v>
      </c>
      <c r="BW30" s="163">
        <f t="shared" si="11"/>
        <v>0</v>
      </c>
      <c r="BX30" s="163">
        <f t="shared" si="11"/>
        <v>0</v>
      </c>
      <c r="BY30" s="163">
        <f t="shared" si="11"/>
        <v>0</v>
      </c>
      <c r="BZ30" s="163">
        <f t="shared" si="11"/>
        <v>0</v>
      </c>
      <c r="CA30" s="163">
        <f t="shared" si="11"/>
        <v>0</v>
      </c>
      <c r="CB30" s="163">
        <f t="shared" si="11"/>
        <v>0</v>
      </c>
      <c r="CC30" s="163">
        <f t="shared" si="11"/>
        <v>0</v>
      </c>
      <c r="CD30" s="163">
        <f t="shared" si="11"/>
        <v>0</v>
      </c>
      <c r="CE30" s="163">
        <f t="shared" si="11"/>
        <v>0</v>
      </c>
    </row>
    <row r="31" spans="2:92" ht="13.5" customHeight="1" thickBot="1">
      <c r="B31" s="287" t="s">
        <v>174</v>
      </c>
      <c r="C31" s="288"/>
      <c r="D31" s="288"/>
      <c r="E31" s="288"/>
      <c r="F31" s="289"/>
      <c r="G31" s="197"/>
      <c r="H31" s="40" t="str">
        <f t="shared" ref="H31:R31" si="12">IF(ISERROR(AVERAGE(BJ21:BJ27,BJ9:BJ20, BJ3:BJ8)),"",AVERAGE(BJ21:BJ27,BJ9:BJ20, BJ3:BJ8))</f>
        <v/>
      </c>
      <c r="I31" s="40" t="str">
        <f t="shared" si="12"/>
        <v/>
      </c>
      <c r="J31" s="40" t="str">
        <f t="shared" si="12"/>
        <v/>
      </c>
      <c r="K31" s="40" t="str">
        <f t="shared" si="12"/>
        <v/>
      </c>
      <c r="L31" s="40" t="str">
        <f t="shared" si="12"/>
        <v/>
      </c>
      <c r="M31" s="40" t="str">
        <f t="shared" si="12"/>
        <v/>
      </c>
      <c r="N31" s="40" t="str">
        <f t="shared" si="12"/>
        <v/>
      </c>
      <c r="O31" s="40" t="str">
        <f t="shared" si="12"/>
        <v/>
      </c>
      <c r="P31" s="40" t="str">
        <f t="shared" si="12"/>
        <v/>
      </c>
      <c r="Q31" s="40" t="str">
        <f t="shared" si="12"/>
        <v/>
      </c>
      <c r="R31" s="40" t="str">
        <f t="shared" si="12"/>
        <v/>
      </c>
      <c r="Y31" s="40" t="str">
        <f t="shared" ref="Y31:AH31" si="13">IF(ISERROR(AVERAGE(BV21:BV27,BV9:BV20, BV3:BV8)),"",AVERAGE(BV21:BV27,BV9:BV20, BV3:BV8))</f>
        <v/>
      </c>
      <c r="Z31" s="40" t="str">
        <f t="shared" si="13"/>
        <v/>
      </c>
      <c r="AA31" s="40" t="str">
        <f t="shared" si="13"/>
        <v/>
      </c>
      <c r="AB31" s="40" t="str">
        <f t="shared" si="13"/>
        <v/>
      </c>
      <c r="AC31" s="40" t="str">
        <f t="shared" si="13"/>
        <v/>
      </c>
      <c r="AD31" s="40" t="str">
        <f t="shared" si="13"/>
        <v/>
      </c>
      <c r="AE31" s="40" t="str">
        <f t="shared" si="13"/>
        <v/>
      </c>
      <c r="AF31" s="40" t="str">
        <f t="shared" si="13"/>
        <v/>
      </c>
      <c r="AG31" s="40" t="str">
        <f t="shared" si="13"/>
        <v/>
      </c>
      <c r="AH31" s="40" t="str">
        <f t="shared" si="13"/>
        <v/>
      </c>
      <c r="AI31" s="1"/>
      <c r="AJ31" s="1"/>
      <c r="BB31" s="41"/>
      <c r="BC31" s="41"/>
      <c r="BD31" s="41"/>
      <c r="BE31" s="41"/>
      <c r="BG31" s="8"/>
      <c r="BH31" s="8"/>
      <c r="BI31" s="29" t="s">
        <v>174</v>
      </c>
      <c r="BJ31" s="42" t="str">
        <f t="shared" ref="BJ31:BT31" si="14">IF(ISERROR(AVERAGE(BJ21:BJ27,BJ9:BJ20,BJ3:BJ8)),"",(AVERAGE(BJ21:BJ27,BJ9:BJ20,BJ3:BJ8)))</f>
        <v/>
      </c>
      <c r="BK31" s="42" t="str">
        <f t="shared" si="14"/>
        <v/>
      </c>
      <c r="BL31" s="42" t="str">
        <f t="shared" si="14"/>
        <v/>
      </c>
      <c r="BM31" s="42" t="str">
        <f t="shared" si="14"/>
        <v/>
      </c>
      <c r="BN31" s="42" t="str">
        <f t="shared" si="14"/>
        <v/>
      </c>
      <c r="BO31" s="42" t="str">
        <f t="shared" si="14"/>
        <v/>
      </c>
      <c r="BP31" s="42" t="str">
        <f t="shared" si="14"/>
        <v/>
      </c>
      <c r="BQ31" s="42" t="str">
        <f t="shared" si="14"/>
        <v/>
      </c>
      <c r="BR31" s="42" t="str">
        <f t="shared" si="14"/>
        <v/>
      </c>
      <c r="BS31" s="42" t="str">
        <f t="shared" si="14"/>
        <v/>
      </c>
      <c r="BT31" s="42" t="str">
        <f t="shared" si="14"/>
        <v/>
      </c>
      <c r="BU31" s="29" t="s">
        <v>174</v>
      </c>
      <c r="BV31" s="42" t="str">
        <f t="shared" ref="BV31:CE31" si="15">IF(ISERROR(AVERAGE(BV21:BV27,BV9:BV20,BV3:BV8)),"",(AVERAGE(BV21:BV27,BV9:BV20,BV3:BV8)))</f>
        <v/>
      </c>
      <c r="BW31" s="42" t="str">
        <f t="shared" si="15"/>
        <v/>
      </c>
      <c r="BX31" s="42" t="str">
        <f t="shared" si="15"/>
        <v/>
      </c>
      <c r="BY31" s="42" t="str">
        <f t="shared" si="15"/>
        <v/>
      </c>
      <c r="BZ31" s="42" t="str">
        <f t="shared" si="15"/>
        <v/>
      </c>
      <c r="CA31" s="42" t="str">
        <f t="shared" si="15"/>
        <v/>
      </c>
      <c r="CB31" s="42" t="str">
        <f t="shared" si="15"/>
        <v/>
      </c>
      <c r="CC31" s="42" t="str">
        <f t="shared" si="15"/>
        <v/>
      </c>
      <c r="CD31" s="42" t="str">
        <f t="shared" si="15"/>
        <v/>
      </c>
      <c r="CE31" s="42" t="str">
        <f t="shared" si="15"/>
        <v/>
      </c>
      <c r="CF31" s="1"/>
      <c r="CH31" s="1"/>
      <c r="CJ31" s="1"/>
      <c r="CL31" s="1"/>
      <c r="CN31" s="1"/>
    </row>
    <row r="32" spans="2:92" ht="13.5" customHeight="1" thickBot="1">
      <c r="B32" s="43"/>
      <c r="C32" s="43"/>
      <c r="D32" s="44"/>
      <c r="E32" s="44"/>
      <c r="F32" s="44"/>
      <c r="G32" s="44"/>
      <c r="H32" s="44"/>
      <c r="I32" s="44"/>
      <c r="J32" s="44"/>
      <c r="K32" s="44"/>
      <c r="L32" s="44"/>
      <c r="M32" s="44"/>
      <c r="N32" s="44"/>
      <c r="O32" s="44"/>
      <c r="P32" s="44"/>
      <c r="AA32" s="44"/>
      <c r="AD32" s="44"/>
      <c r="AE32" s="44"/>
      <c r="AF32" s="44"/>
      <c r="AG32" s="44"/>
      <c r="AH32" s="44"/>
      <c r="AI32" s="44"/>
      <c r="AJ32" s="44"/>
      <c r="AX32" s="45" t="s">
        <v>110</v>
      </c>
      <c r="AY32" s="46" t="s">
        <v>108</v>
      </c>
      <c r="AZ32" s="47" t="s">
        <v>116</v>
      </c>
      <c r="BA32" s="1" t="s">
        <v>175</v>
      </c>
      <c r="BI32" s="29" t="s">
        <v>176</v>
      </c>
      <c r="BJ32" s="48" t="str">
        <f t="shared" ref="BJ32:BT32" si="16">IF(ISERROR(AVERAGE(BJ3:BJ8)),"",(AVERAGE(BJ3:BJ8)))</f>
        <v/>
      </c>
      <c r="BK32" s="48" t="str">
        <f t="shared" si="16"/>
        <v/>
      </c>
      <c r="BL32" s="48" t="str">
        <f t="shared" si="16"/>
        <v/>
      </c>
      <c r="BM32" s="48" t="str">
        <f t="shared" si="16"/>
        <v/>
      </c>
      <c r="BN32" s="48" t="str">
        <f t="shared" si="16"/>
        <v/>
      </c>
      <c r="BO32" s="48" t="str">
        <f t="shared" si="16"/>
        <v/>
      </c>
      <c r="BP32" s="48" t="str">
        <f t="shared" si="16"/>
        <v/>
      </c>
      <c r="BQ32" s="48" t="str">
        <f t="shared" si="16"/>
        <v/>
      </c>
      <c r="BR32" s="48" t="str">
        <f t="shared" si="16"/>
        <v/>
      </c>
      <c r="BS32" s="48" t="str">
        <f t="shared" si="16"/>
        <v/>
      </c>
      <c r="BT32" s="48" t="str">
        <f t="shared" si="16"/>
        <v/>
      </c>
      <c r="BU32" s="29" t="s">
        <v>176</v>
      </c>
      <c r="BV32" s="48" t="str">
        <f t="shared" ref="BV32:CE32" si="17">IF(ISERROR(AVERAGE(BV3:BV8)),"",(AVERAGE(BV3:BV8)))</f>
        <v/>
      </c>
      <c r="BW32" s="48" t="str">
        <f t="shared" si="17"/>
        <v/>
      </c>
      <c r="BX32" s="48" t="str">
        <f t="shared" si="17"/>
        <v/>
      </c>
      <c r="BY32" s="48" t="str">
        <f t="shared" si="17"/>
        <v/>
      </c>
      <c r="BZ32" s="48" t="str">
        <f t="shared" si="17"/>
        <v/>
      </c>
      <c r="CA32" s="48" t="str">
        <f t="shared" si="17"/>
        <v/>
      </c>
      <c r="CB32" s="48" t="str">
        <f t="shared" si="17"/>
        <v/>
      </c>
      <c r="CC32" s="48" t="str">
        <f t="shared" si="17"/>
        <v/>
      </c>
      <c r="CD32" s="48" t="str">
        <f t="shared" si="17"/>
        <v/>
      </c>
      <c r="CE32" s="48" t="str">
        <f t="shared" si="17"/>
        <v/>
      </c>
      <c r="CF32" s="44"/>
      <c r="CH32" s="44"/>
      <c r="CJ32" s="44"/>
      <c r="CL32" s="44"/>
      <c r="CN32" s="44"/>
    </row>
    <row r="33" spans="1:92" ht="15" thickBot="1">
      <c r="B33" s="290" t="s">
        <v>177</v>
      </c>
      <c r="C33" s="290"/>
      <c r="M33" s="44"/>
      <c r="N33" s="44"/>
      <c r="O33" s="44"/>
      <c r="P33" s="44"/>
      <c r="AA33" s="44"/>
      <c r="AD33" s="44"/>
      <c r="AE33" s="44"/>
      <c r="AF33" s="44"/>
      <c r="AG33" s="44"/>
      <c r="AH33" s="44"/>
      <c r="AI33" s="44"/>
      <c r="AJ33" s="44"/>
      <c r="AW33" s="49" t="s">
        <v>178</v>
      </c>
      <c r="AX33" s="50">
        <f>COUNTIF(AY3:AY8,BF4)</f>
        <v>0</v>
      </c>
      <c r="AY33" s="50">
        <f>VALUE(COUNTIF(AY3:AY8,BF5))</f>
        <v>0</v>
      </c>
      <c r="AZ33" s="50">
        <f>VALUE(COUNTIF(AY3:AY8,0))</f>
        <v>0</v>
      </c>
      <c r="BA33" s="50" t="e">
        <f>AVERAGEIF(AY3:AY8,"&gt;=0")</f>
        <v>#DIV/0!</v>
      </c>
      <c r="BI33" s="29" t="s">
        <v>179</v>
      </c>
      <c r="BJ33" s="51" t="str">
        <f t="shared" ref="BJ33:BT33" si="18">IF(ISERROR(AVERAGE(BJ9:BJ20)),"",(AVERAGE(BJ9:BJ20)))</f>
        <v/>
      </c>
      <c r="BK33" s="51" t="str">
        <f t="shared" si="18"/>
        <v/>
      </c>
      <c r="BL33" s="51" t="str">
        <f t="shared" si="18"/>
        <v/>
      </c>
      <c r="BM33" s="51" t="str">
        <f t="shared" si="18"/>
        <v/>
      </c>
      <c r="BN33" s="51" t="str">
        <f t="shared" si="18"/>
        <v/>
      </c>
      <c r="BO33" s="51" t="str">
        <f t="shared" si="18"/>
        <v/>
      </c>
      <c r="BP33" s="51" t="str">
        <f t="shared" si="18"/>
        <v/>
      </c>
      <c r="BQ33" s="51" t="str">
        <f t="shared" si="18"/>
        <v/>
      </c>
      <c r="BR33" s="51" t="str">
        <f t="shared" si="18"/>
        <v/>
      </c>
      <c r="BS33" s="51" t="str">
        <f t="shared" si="18"/>
        <v/>
      </c>
      <c r="BT33" s="51" t="str">
        <f t="shared" si="18"/>
        <v/>
      </c>
      <c r="BU33" s="29" t="s">
        <v>179</v>
      </c>
      <c r="BV33" s="51" t="str">
        <f t="shared" ref="BV33:CE33" si="19">IF(ISERROR(AVERAGE(BV9:BV20)),"",(AVERAGE(BV9:BV20)))</f>
        <v/>
      </c>
      <c r="BW33" s="51" t="str">
        <f t="shared" si="19"/>
        <v/>
      </c>
      <c r="BX33" s="51" t="str">
        <f t="shared" si="19"/>
        <v/>
      </c>
      <c r="BY33" s="51" t="str">
        <f t="shared" si="19"/>
        <v/>
      </c>
      <c r="BZ33" s="51" t="str">
        <f t="shared" si="19"/>
        <v/>
      </c>
      <c r="CA33" s="51" t="str">
        <f t="shared" si="19"/>
        <v/>
      </c>
      <c r="CB33" s="51" t="str">
        <f t="shared" si="19"/>
        <v/>
      </c>
      <c r="CC33" s="51" t="str">
        <f t="shared" si="19"/>
        <v/>
      </c>
      <c r="CD33" s="51" t="str">
        <f t="shared" si="19"/>
        <v/>
      </c>
      <c r="CE33" s="51" t="str">
        <f t="shared" si="19"/>
        <v/>
      </c>
      <c r="CF33" s="44"/>
      <c r="CH33" s="44"/>
      <c r="CJ33" s="44"/>
      <c r="CL33" s="44"/>
      <c r="CN33" s="44"/>
    </row>
    <row r="34" spans="1:92" ht="13.5" customHeight="1" thickBot="1">
      <c r="B34" s="290"/>
      <c r="C34" s="290"/>
      <c r="D34" s="52"/>
      <c r="E34" s="52"/>
      <c r="F34" s="8"/>
      <c r="G34" s="8"/>
      <c r="AW34" s="49" t="s">
        <v>180</v>
      </c>
      <c r="AX34" s="50">
        <f>COUNTIF(AY9:AY20,BF4)</f>
        <v>0</v>
      </c>
      <c r="AY34" s="50">
        <f>VALUE(COUNTIF(AY9:AY20,BF5))</f>
        <v>0</v>
      </c>
      <c r="AZ34" s="50">
        <f>VALUE(COUNTIF(AY9:AY20,0))</f>
        <v>0</v>
      </c>
      <c r="BA34" s="50" t="e">
        <f>AVERAGEIF(AY9:AY20,"&gt;=0")</f>
        <v>#DIV/0!</v>
      </c>
      <c r="BI34" s="29" t="s">
        <v>181</v>
      </c>
      <c r="BJ34" s="53" t="str">
        <f>IF(ISERROR(AVERAGE(BJ21:BJ27)),"",(AVERAGE(BJ21:BJ27)))</f>
        <v/>
      </c>
      <c r="BK34" s="53" t="str">
        <f t="shared" ref="BK34:BT34" si="20">IF(ISERROR(AVERAGE(BK21:BK27)),"",(AVERAGE(BK21:BK27)))</f>
        <v/>
      </c>
      <c r="BL34" s="53" t="str">
        <f t="shared" si="20"/>
        <v/>
      </c>
      <c r="BM34" s="53" t="str">
        <f t="shared" si="20"/>
        <v/>
      </c>
      <c r="BN34" s="53" t="str">
        <f t="shared" si="20"/>
        <v/>
      </c>
      <c r="BO34" s="53" t="str">
        <f t="shared" si="20"/>
        <v/>
      </c>
      <c r="BP34" s="53" t="str">
        <f t="shared" si="20"/>
        <v/>
      </c>
      <c r="BQ34" s="53" t="str">
        <f t="shared" si="20"/>
        <v/>
      </c>
      <c r="BR34" s="53" t="str">
        <f t="shared" si="20"/>
        <v/>
      </c>
      <c r="BS34" s="53" t="str">
        <f t="shared" si="20"/>
        <v/>
      </c>
      <c r="BT34" s="53" t="str">
        <f t="shared" si="20"/>
        <v/>
      </c>
      <c r="BU34" s="29" t="s">
        <v>181</v>
      </c>
      <c r="BV34" s="53" t="str">
        <f t="shared" ref="BV34:CE34" si="21">IF(ISERROR(AVERAGE(BV21:BV27)),"",(AVERAGE(BV21:BV27)))</f>
        <v/>
      </c>
      <c r="BW34" s="53" t="str">
        <f t="shared" si="21"/>
        <v/>
      </c>
      <c r="BX34" s="53" t="str">
        <f t="shared" si="21"/>
        <v/>
      </c>
      <c r="BY34" s="53" t="str">
        <f t="shared" si="21"/>
        <v/>
      </c>
      <c r="BZ34" s="53" t="str">
        <f t="shared" si="21"/>
        <v/>
      </c>
      <c r="CA34" s="53" t="str">
        <f t="shared" si="21"/>
        <v/>
      </c>
      <c r="CB34" s="53" t="str">
        <f t="shared" si="21"/>
        <v/>
      </c>
      <c r="CC34" s="53" t="str">
        <f t="shared" si="21"/>
        <v/>
      </c>
      <c r="CD34" s="53" t="str">
        <f t="shared" si="21"/>
        <v/>
      </c>
      <c r="CE34" s="53" t="str">
        <f t="shared" si="21"/>
        <v/>
      </c>
    </row>
    <row r="35" spans="1:92" ht="22.9" customHeight="1">
      <c r="B35" s="291" t="s">
        <v>182</v>
      </c>
      <c r="C35" s="292"/>
      <c r="D35" s="292"/>
      <c r="E35" s="292"/>
      <c r="F35" s="292"/>
      <c r="G35" s="292"/>
      <c r="H35" s="292"/>
      <c r="I35" s="292"/>
      <c r="J35" s="292"/>
      <c r="K35" s="293"/>
      <c r="AW35" s="49" t="s">
        <v>183</v>
      </c>
      <c r="AX35" s="50">
        <f>COUNTIF(AY21:AY27,BF4)</f>
        <v>0</v>
      </c>
      <c r="AY35" s="50">
        <f>COUNTIF(AY21:AY27,BF5)</f>
        <v>0</v>
      </c>
      <c r="AZ35" s="50">
        <f>VALUE(COUNTIF(AY21:AY27,0))</f>
        <v>0</v>
      </c>
      <c r="BA35" s="50" t="e">
        <f>AVERAGEIF(AY21:AY27,"&gt;=0")</f>
        <v>#DIV/0!</v>
      </c>
      <c r="BG35" s="8"/>
      <c r="BH35" s="8"/>
      <c r="BI35" s="8"/>
      <c r="BJ35" s="8"/>
      <c r="BK35" s="8"/>
      <c r="BO35" s="1"/>
      <c r="BP35" s="1"/>
      <c r="BQ35" s="1"/>
      <c r="BR35" s="1"/>
      <c r="BS35" s="1"/>
      <c r="BT35" s="1"/>
      <c r="CB35" s="1"/>
    </row>
    <row r="36" spans="1:92" ht="21" customHeight="1">
      <c r="A36" s="8"/>
      <c r="B36" s="294" t="s">
        <v>9</v>
      </c>
      <c r="C36" s="295"/>
      <c r="D36" s="296"/>
      <c r="E36" s="297" t="s">
        <v>10</v>
      </c>
      <c r="F36" s="298"/>
      <c r="G36" s="298"/>
      <c r="H36" s="299"/>
      <c r="I36" s="297" t="s">
        <v>11</v>
      </c>
      <c r="J36" s="298"/>
      <c r="K36" s="299"/>
      <c r="AW36" s="1" t="s">
        <v>184</v>
      </c>
      <c r="AX36" s="50">
        <f>VALUE(SUM(AX33:AX35))</f>
        <v>0</v>
      </c>
      <c r="AY36" s="50">
        <f>VALUE(SUM(AY33:AY35))</f>
        <v>0</v>
      </c>
      <c r="AZ36" s="50">
        <f>VALUE(SUM(AZ33:AZ35))</f>
        <v>0</v>
      </c>
      <c r="BA36" s="50" t="e">
        <f>AVERAGEIF(AY3:AY27,"&gt;=0")</f>
        <v>#DIV/0!</v>
      </c>
    </row>
    <row r="37" spans="1:92" ht="22.15" customHeight="1">
      <c r="A37" s="8"/>
      <c r="B37" s="300"/>
      <c r="C37" s="301"/>
      <c r="D37" s="302"/>
      <c r="E37" s="396"/>
      <c r="F37" s="397"/>
      <c r="G37" s="397"/>
      <c r="H37" s="398"/>
      <c r="I37" s="303"/>
      <c r="J37" s="397"/>
      <c r="K37" s="398"/>
      <c r="AW37" s="49" t="s">
        <v>185</v>
      </c>
      <c r="BA37" s="50" t="str">
        <f>IF(ISERROR(AVERAGE(AY21:AY27,AY9:AY20,AY3:AY8)),"",(AVERAGE(AY21:AY27,AY9:AY20,AY3:AY8)))</f>
        <v/>
      </c>
      <c r="BK37" s="8"/>
      <c r="CB37" s="1"/>
    </row>
    <row r="38" spans="1:92" ht="13.9">
      <c r="A38" s="8"/>
      <c r="B38" s="8"/>
      <c r="C38" s="8"/>
      <c r="D38" s="8"/>
      <c r="E38" s="8"/>
      <c r="F38" s="8"/>
      <c r="G38" s="8"/>
      <c r="AK38" s="49"/>
      <c r="AX38" s="45" t="s">
        <v>110</v>
      </c>
      <c r="AY38" s="46" t="s">
        <v>108</v>
      </c>
      <c r="AZ38" s="47" t="s">
        <v>116</v>
      </c>
      <c r="BA38" s="1" t="s">
        <v>175</v>
      </c>
      <c r="BK38" s="8"/>
      <c r="CB38" s="1"/>
    </row>
    <row r="39" spans="1:92" ht="19.149999999999999" customHeight="1">
      <c r="B39" s="141" t="s">
        <v>186</v>
      </c>
      <c r="C39" s="54"/>
      <c r="D39" s="55"/>
      <c r="E39" s="55"/>
      <c r="F39" s="55"/>
      <c r="G39" s="55"/>
      <c r="H39" s="55"/>
      <c r="AW39" s="49" t="s">
        <v>187</v>
      </c>
      <c r="AX39" s="50">
        <f>COUNTIF(BA3:BA8,BF4)</f>
        <v>0</v>
      </c>
      <c r="AY39" s="50">
        <f>COUNTIF(BA3:BA8,BF5)</f>
        <v>0</v>
      </c>
      <c r="AZ39" s="50">
        <f>COUNTIF(BA3:BA8,0)</f>
        <v>0</v>
      </c>
      <c r="BA39" s="50" t="e">
        <f>AVERAGEIF(AY9:AY11,"&gt;=0")</f>
        <v>#DIV/0!</v>
      </c>
      <c r="BK39" s="8"/>
      <c r="CB39" s="1"/>
    </row>
    <row r="40" spans="1:92" ht="16.899999999999999" thickBot="1">
      <c r="B40" s="96" t="s">
        <v>188</v>
      </c>
      <c r="C40" s="96"/>
      <c r="D40" s="56" t="str">
        <f>_xlfn.IFNA(AX28,"")</f>
        <v/>
      </c>
      <c r="E40" s="56"/>
      <c r="F40" s="55"/>
      <c r="G40" s="57"/>
      <c r="H40" s="57"/>
      <c r="AW40" s="49" t="s">
        <v>189</v>
      </c>
      <c r="AX40" s="50">
        <f>COUNTIF(BA9:BA20,BF4)</f>
        <v>0</v>
      </c>
      <c r="AY40" s="50">
        <f>COUNTIF(BA9:BA20,BF5)</f>
        <v>0</v>
      </c>
      <c r="AZ40" s="50">
        <f>COUNTIF(BA9:BA20,0)</f>
        <v>0</v>
      </c>
      <c r="BA40" s="50" t="e">
        <f>AVERAGEIF(BA9:BA20,"&gt;=0")</f>
        <v>#DIV/0!</v>
      </c>
      <c r="BK40" s="8"/>
      <c r="CB40" s="1"/>
    </row>
    <row r="41" spans="1:92" ht="16.149999999999999">
      <c r="B41" s="58"/>
      <c r="C41" s="59"/>
      <c r="D41" s="136" t="s">
        <v>190</v>
      </c>
      <c r="E41" s="137"/>
      <c r="F41" s="138" t="s">
        <v>191</v>
      </c>
      <c r="G41" s="139"/>
      <c r="H41" s="138" t="s">
        <v>192</v>
      </c>
      <c r="I41" s="139"/>
      <c r="J41" s="138" t="s">
        <v>193</v>
      </c>
      <c r="K41" s="140"/>
      <c r="AW41" s="49" t="s">
        <v>194</v>
      </c>
      <c r="AX41" s="50">
        <f>COUNTIF(BA21:BA27,BF4)</f>
        <v>0</v>
      </c>
      <c r="AY41" s="50">
        <f>COUNTIF(BA21:BA27,BF5)</f>
        <v>0</v>
      </c>
      <c r="AZ41" s="50">
        <f>COUNTIF(BA21:BA27,0)</f>
        <v>0</v>
      </c>
      <c r="BA41" s="50" t="e">
        <f>AVERAGEIF(BA21:BA27,"&gt;=0")</f>
        <v>#DIV/0!</v>
      </c>
      <c r="BK41" s="8"/>
      <c r="CB41" s="1"/>
    </row>
    <row r="42" spans="1:92" ht="16.149999999999999">
      <c r="B42" s="94" t="s">
        <v>195</v>
      </c>
      <c r="C42" s="95"/>
      <c r="D42" s="107"/>
      <c r="E42" s="108"/>
      <c r="F42" s="111" t="s">
        <v>196</v>
      </c>
      <c r="G42" s="113"/>
      <c r="H42" s="111" t="s">
        <v>196</v>
      </c>
      <c r="I42" s="113"/>
      <c r="J42" s="111" t="s">
        <v>196</v>
      </c>
      <c r="K42" s="112"/>
      <c r="AW42" s="1" t="s">
        <v>197</v>
      </c>
      <c r="AX42" s="50">
        <f>SUM(AX39:AX41)</f>
        <v>0</v>
      </c>
      <c r="AY42" s="50">
        <f>SUM(AY39:AY41)</f>
        <v>0</v>
      </c>
      <c r="AZ42" s="50">
        <f>SUM(AZ39:AZ41)</f>
        <v>0</v>
      </c>
      <c r="BA42" s="50"/>
      <c r="BK42" s="8"/>
      <c r="CB42" s="1"/>
    </row>
    <row r="43" spans="1:92" ht="16.149999999999999">
      <c r="B43" s="105" t="str">
        <f>BE4</f>
        <v>≥80</v>
      </c>
      <c r="C43" s="106"/>
      <c r="D43" s="109" t="e">
        <f>IF(AX36=0,NA(),AX36)</f>
        <v>#N/A</v>
      </c>
      <c r="E43" s="109"/>
      <c r="F43" s="109" t="e">
        <f>IF(AX33=0,NA(),AX33)</f>
        <v>#N/A</v>
      </c>
      <c r="G43" s="109"/>
      <c r="H43" s="109" t="e">
        <f>IF(AX34=0,NA(),AX34)</f>
        <v>#N/A</v>
      </c>
      <c r="I43" s="109"/>
      <c r="J43" s="109" t="e">
        <f>IF(AX35=0,NA(),AX35)</f>
        <v>#N/A</v>
      </c>
      <c r="K43" s="109"/>
      <c r="AW43" s="49" t="s">
        <v>198</v>
      </c>
      <c r="AX43" s="50"/>
      <c r="AY43" s="50"/>
      <c r="AZ43" s="50"/>
      <c r="BA43" s="50" t="str">
        <f>IF(ISERROR(AVERAGE(BA21:BA27,BA9:BA20,BA3:BA8)),"",(AVERAGE(BA21:BA27,BA9:BA20,BA3:BA8)))</f>
        <v/>
      </c>
      <c r="BK43" s="8"/>
      <c r="CB43" s="1"/>
    </row>
    <row r="44" spans="1:92" ht="16.149999999999999">
      <c r="B44" s="103" t="str">
        <f>BE5</f>
        <v>60-79</v>
      </c>
      <c r="C44" s="104"/>
      <c r="D44" s="109" t="e">
        <f>IF(AY36=0,NA(),AY36)</f>
        <v>#N/A</v>
      </c>
      <c r="E44" s="109"/>
      <c r="F44" s="109" t="e">
        <f>IF(AY33=0,NA(),AY33)</f>
        <v>#N/A</v>
      </c>
      <c r="G44" s="109"/>
      <c r="H44" s="109" t="e">
        <f>IF(AY34=0,NA(),AY34)</f>
        <v>#N/A</v>
      </c>
      <c r="I44" s="109"/>
      <c r="J44" s="109" t="e">
        <f>IF(AY35=0,NA(),AY35)</f>
        <v>#N/A</v>
      </c>
      <c r="K44" s="109"/>
      <c r="AQ44" s="8"/>
      <c r="BK44" s="8"/>
      <c r="CB44" s="1"/>
    </row>
    <row r="45" spans="1:92" ht="16.149999999999999">
      <c r="B45" s="101" t="str">
        <f>BE6</f>
        <v>&lt;60</v>
      </c>
      <c r="C45" s="102"/>
      <c r="D45" s="109" t="e">
        <f>IF(AZ36=0,NA(),AZ36)</f>
        <v>#N/A</v>
      </c>
      <c r="E45" s="109"/>
      <c r="F45" s="109" t="e">
        <f>IF(AZ33=0,NA(),AZ33)</f>
        <v>#N/A</v>
      </c>
      <c r="G45" s="109"/>
      <c r="H45" s="109" t="e">
        <f>IF(AZ34=0,NA(),AZ34)</f>
        <v>#N/A</v>
      </c>
      <c r="I45" s="109"/>
      <c r="J45" s="109" t="e">
        <f>IF(AZ35=0,NA(),AZ35)</f>
        <v>#N/A</v>
      </c>
      <c r="K45" s="109"/>
      <c r="AQ45" s="8"/>
      <c r="BK45" s="8"/>
      <c r="CB45" s="1"/>
    </row>
    <row r="46" spans="1:92" s="8" customFormat="1" ht="16.899999999999999" thickBot="1">
      <c r="B46" s="99" t="s">
        <v>199</v>
      </c>
      <c r="C46" s="100"/>
      <c r="D46" s="97" t="str">
        <f>IFERROR(BA36,"n/a")</f>
        <v>n/a</v>
      </c>
      <c r="E46" s="98"/>
      <c r="F46" s="97" t="str">
        <f>IFERROR(BA33,"n/a")</f>
        <v>n/a</v>
      </c>
      <c r="G46" s="98"/>
      <c r="H46" s="97" t="str">
        <f>IFERROR(BA34,"n/a")</f>
        <v>n/a</v>
      </c>
      <c r="I46" s="98"/>
      <c r="J46" s="97" t="str">
        <f>IFERROR(BA35,"n/a")</f>
        <v>n/a</v>
      </c>
      <c r="K46" s="110"/>
      <c r="Q46" s="1"/>
      <c r="R46" s="1"/>
      <c r="S46" s="1"/>
      <c r="T46" s="1"/>
      <c r="U46" s="1"/>
      <c r="V46" s="1"/>
      <c r="W46" s="1"/>
      <c r="X46" s="1"/>
      <c r="Y46" s="1"/>
      <c r="Z46" s="1"/>
      <c r="AB46" s="1"/>
      <c r="AC46" s="1"/>
      <c r="AK46" s="1"/>
      <c r="AL46" s="1"/>
      <c r="AM46" s="1"/>
      <c r="AN46" s="1"/>
      <c r="AO46" s="1"/>
      <c r="AP46" s="1"/>
      <c r="AR46" s="1"/>
      <c r="AS46" s="1"/>
      <c r="AT46" s="1"/>
      <c r="AU46" s="1"/>
      <c r="AV46" s="1"/>
      <c r="AW46" s="1"/>
      <c r="AX46" s="1"/>
      <c r="AY46" s="1"/>
      <c r="AZ46" s="1"/>
      <c r="BA46" s="1"/>
      <c r="BB46" s="1"/>
      <c r="BC46" s="1"/>
      <c r="BD46" s="1"/>
      <c r="BE46" s="1"/>
      <c r="BF46" s="1"/>
      <c r="BG46" s="1"/>
      <c r="BH46" s="1"/>
      <c r="BI46" s="1"/>
      <c r="BJ46" s="1"/>
      <c r="CB46" s="1"/>
      <c r="CG46" s="1"/>
      <c r="CI46" s="1"/>
      <c r="CK46" s="1"/>
      <c r="CM46" s="1"/>
    </row>
    <row r="47" spans="1:92" s="8" customFormat="1" ht="13.9">
      <c r="B47" s="44"/>
      <c r="C47" s="44"/>
      <c r="D47" s="1"/>
      <c r="E47" s="1"/>
      <c r="F47" s="1"/>
      <c r="G47" s="1"/>
      <c r="L47" s="44"/>
      <c r="Q47" s="1"/>
      <c r="R47" s="1"/>
      <c r="S47" s="1"/>
      <c r="T47" s="1"/>
      <c r="U47" s="1"/>
      <c r="V47" s="1"/>
      <c r="W47" s="1"/>
      <c r="X47" s="1"/>
      <c r="Y47" s="1"/>
      <c r="Z47" s="1"/>
      <c r="AB47" s="1"/>
      <c r="AC47" s="1"/>
      <c r="AK47" s="1"/>
      <c r="AL47" s="1"/>
      <c r="AM47" s="1"/>
      <c r="AN47" s="1"/>
      <c r="AO47" s="1"/>
      <c r="AP47" s="1"/>
      <c r="AR47" s="1"/>
      <c r="AS47" s="1"/>
      <c r="AT47" s="1"/>
      <c r="AU47" s="1"/>
      <c r="AV47" s="1"/>
      <c r="AW47" s="1"/>
      <c r="AX47" s="1"/>
      <c r="AY47" s="1"/>
      <c r="AZ47" s="1"/>
      <c r="BA47" s="1"/>
      <c r="BB47" s="1"/>
      <c r="BC47" s="1"/>
      <c r="BD47" s="1"/>
      <c r="BE47" s="1"/>
      <c r="BF47" s="1"/>
      <c r="BG47" s="1"/>
      <c r="BH47" s="1"/>
      <c r="BI47" s="1"/>
      <c r="BJ47" s="1"/>
      <c r="CB47" s="1"/>
      <c r="CG47" s="1"/>
      <c r="CI47" s="1"/>
      <c r="CK47" s="1"/>
      <c r="CM47" s="1"/>
    </row>
    <row r="48" spans="1:92" s="8" customFormat="1" ht="13.9">
      <c r="B48" s="1"/>
      <c r="C48" s="1"/>
      <c r="D48" s="1"/>
      <c r="E48" s="1"/>
      <c r="F48" s="1"/>
      <c r="G48" s="1"/>
      <c r="Q48" s="1"/>
      <c r="R48" s="1"/>
      <c r="S48" s="1"/>
      <c r="T48" s="1"/>
      <c r="U48" s="1"/>
      <c r="V48" s="1"/>
      <c r="W48" s="1"/>
      <c r="X48" s="1"/>
      <c r="Y48" s="1"/>
      <c r="Z48" s="1"/>
      <c r="AB48" s="1"/>
      <c r="AC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CB48" s="1"/>
      <c r="CG48" s="1"/>
      <c r="CI48" s="1"/>
      <c r="CK48" s="1"/>
      <c r="CM48" s="1"/>
    </row>
    <row r="49" spans="2:91" s="8" customFormat="1" ht="13.9">
      <c r="B49" s="1"/>
      <c r="C49" s="1"/>
      <c r="D49" s="1"/>
      <c r="E49" s="1"/>
      <c r="F49" s="1"/>
      <c r="G49" s="1"/>
      <c r="Q49" s="1"/>
      <c r="R49" s="1"/>
      <c r="S49" s="1"/>
      <c r="T49" s="1"/>
      <c r="U49" s="1"/>
      <c r="V49" s="1"/>
      <c r="W49" s="1"/>
      <c r="X49" s="1"/>
      <c r="Y49" s="1"/>
      <c r="Z49" s="1"/>
      <c r="AB49" s="1"/>
      <c r="AC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ht="13.9">
      <c r="B50" s="1"/>
      <c r="C50" s="1"/>
      <c r="D50" s="1"/>
      <c r="E50" s="1"/>
      <c r="F50" s="1"/>
      <c r="G50" s="1"/>
      <c r="Q50" s="1"/>
      <c r="R50" s="1"/>
      <c r="S50" s="1"/>
      <c r="T50" s="1"/>
      <c r="U50" s="1"/>
      <c r="V50" s="1"/>
      <c r="W50" s="1"/>
      <c r="X50" s="1"/>
      <c r="Y50" s="1"/>
      <c r="Z50" s="1"/>
      <c r="AB50" s="1"/>
      <c r="AC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ht="13.9">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ht="13.9">
      <c r="B52" s="1"/>
      <c r="C52" s="1"/>
      <c r="D52" s="1"/>
      <c r="E52" s="1"/>
      <c r="F52" s="1"/>
      <c r="G52" s="1"/>
      <c r="Q52" s="1"/>
      <c r="R52" s="1"/>
      <c r="S52" s="1"/>
      <c r="T52" s="1"/>
      <c r="U52" s="1"/>
      <c r="V52" s="1"/>
      <c r="W52" s="1"/>
      <c r="X52" s="1"/>
      <c r="Y52" s="49"/>
      <c r="Z52" s="1"/>
      <c r="AA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ht="13.9">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ht="13.9">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ht="13.9">
      <c r="B55" s="1"/>
      <c r="C55" s="1"/>
      <c r="F55" s="1"/>
      <c r="G55" s="1"/>
      <c r="H55" s="1"/>
      <c r="I55" s="1"/>
      <c r="J55" s="1"/>
      <c r="K55" s="1"/>
      <c r="Q55" s="1"/>
      <c r="R55" s="1"/>
      <c r="S55" s="1"/>
      <c r="T55" s="1"/>
      <c r="U55" s="1"/>
      <c r="V55" s="1"/>
      <c r="W55" s="1"/>
      <c r="X55" s="1"/>
      <c r="Y55" s="1"/>
      <c r="Z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ht="13.9">
      <c r="B56" s="1"/>
      <c r="C56" s="1"/>
      <c r="I56" s="1"/>
      <c r="J56" s="1"/>
      <c r="K56" s="1"/>
      <c r="L56" s="1"/>
      <c r="M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ht="13.9">
      <c r="B57" s="1"/>
      <c r="C57" s="1"/>
      <c r="I57" s="1"/>
      <c r="J57" s="1"/>
      <c r="K57" s="1"/>
      <c r="L57" s="1"/>
      <c r="M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ht="18.600000000000001">
      <c r="B58" s="1"/>
      <c r="C58" s="1"/>
      <c r="F58" s="60"/>
      <c r="G58" s="60"/>
      <c r="H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ht="13.9">
      <c r="B59" s="1"/>
      <c r="C59" s="1"/>
      <c r="F59" s="1"/>
      <c r="G59" s="1"/>
      <c r="H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ht="13.9">
      <c r="B60" s="1"/>
      <c r="C60" s="1"/>
      <c r="F60" s="1"/>
      <c r="G60" s="1"/>
      <c r="H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ht="13.9">
      <c r="B61" s="1"/>
      <c r="C61" s="1"/>
      <c r="F61" s="1"/>
      <c r="G61" s="1"/>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ht="13.9">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ht="13.9">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ht="13.9">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K64" s="1"/>
      <c r="CM64" s="1"/>
    </row>
    <row r="65" spans="2:91" s="8" customFormat="1" ht="13.9">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K65" s="1"/>
      <c r="CM65" s="1"/>
    </row>
    <row r="66" spans="2:91" s="8" customFormat="1" ht="13.9">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CK66" s="1"/>
      <c r="CM66" s="1"/>
    </row>
    <row r="67" spans="2:91" s="8" customFormat="1" ht="13.9">
      <c r="B67" s="1"/>
      <c r="C67" s="1"/>
      <c r="F67" s="1"/>
      <c r="G67" s="1"/>
      <c r="H67" s="1"/>
      <c r="Q67" s="1"/>
      <c r="R67" s="1"/>
      <c r="S67" s="1"/>
      <c r="T67" s="1"/>
      <c r="U67" s="1"/>
      <c r="V67" s="1"/>
      <c r="W67" s="1"/>
      <c r="X67" s="1"/>
      <c r="Y67" s="1"/>
      <c r="Z67" s="1"/>
      <c r="AB67" s="1"/>
      <c r="AC67" s="1"/>
      <c r="AK67" s="1"/>
      <c r="AL67" s="1"/>
      <c r="AM67" s="1"/>
      <c r="AN67" s="1"/>
      <c r="AO67" s="1"/>
      <c r="AP67" s="1"/>
      <c r="AR67" s="1"/>
      <c r="AS67" s="1"/>
      <c r="AT67" s="1"/>
      <c r="AU67" s="49"/>
      <c r="AV67" s="49"/>
      <c r="AW67" s="49"/>
      <c r="AX67" s="1"/>
      <c r="AY67" s="1"/>
      <c r="AZ67" s="1"/>
      <c r="BA67" s="1"/>
      <c r="BB67" s="1"/>
      <c r="BC67" s="1"/>
      <c r="BD67" s="61"/>
      <c r="BE67" s="1"/>
      <c r="BF67" s="1"/>
      <c r="BG67" s="1"/>
      <c r="BH67" s="1"/>
      <c r="BI67" s="1"/>
      <c r="BJ67" s="1"/>
      <c r="BK67" s="1"/>
      <c r="CK67" s="1"/>
      <c r="CM67" s="1"/>
    </row>
    <row r="68" spans="2:91" s="8" customFormat="1" ht="13.9">
      <c r="B68" s="1"/>
      <c r="C68" s="1"/>
      <c r="F68" s="1"/>
      <c r="G68" s="1"/>
      <c r="H68" s="1"/>
      <c r="Q68" s="1"/>
      <c r="R68" s="1"/>
      <c r="S68" s="1"/>
      <c r="T68" s="1"/>
      <c r="U68" s="1"/>
      <c r="V68" s="1"/>
      <c r="W68" s="1"/>
      <c r="X68" s="1"/>
      <c r="Y68" s="1"/>
      <c r="Z68" s="1"/>
      <c r="AB68" s="1"/>
      <c r="AC68" s="1"/>
      <c r="AK68" s="1"/>
      <c r="AL68" s="1"/>
      <c r="AM68" s="1"/>
      <c r="AN68" s="1"/>
      <c r="AO68" s="1"/>
      <c r="AP68" s="1"/>
      <c r="AR68" s="1"/>
      <c r="AS68" s="1"/>
      <c r="AT68" s="1"/>
      <c r="AU68" s="50"/>
      <c r="AV68" s="1"/>
      <c r="AW68" s="1"/>
      <c r="AX68" s="1"/>
      <c r="AY68" s="1"/>
      <c r="AZ68" s="61"/>
      <c r="BA68" s="61"/>
      <c r="BB68" s="61"/>
      <c r="BC68" s="61"/>
      <c r="BD68" s="61"/>
      <c r="BE68" s="1"/>
      <c r="BF68" s="1"/>
      <c r="BG68" s="1"/>
      <c r="BH68" s="1"/>
      <c r="BI68" s="1"/>
      <c r="BJ68" s="1"/>
      <c r="BK68" s="1"/>
      <c r="CK68" s="1"/>
      <c r="CM68" s="1"/>
    </row>
    <row r="69" spans="2:91" s="8" customFormat="1" ht="13.9">
      <c r="B69" s="1"/>
      <c r="C69" s="1"/>
      <c r="F69" s="1"/>
      <c r="G69" s="1"/>
      <c r="H69" s="1"/>
      <c r="Q69" s="1"/>
      <c r="R69" s="1"/>
      <c r="S69" s="1"/>
      <c r="T69" s="1"/>
      <c r="U69" s="1"/>
      <c r="V69" s="1"/>
      <c r="W69" s="1"/>
      <c r="X69" s="1"/>
      <c r="Y69" s="1"/>
      <c r="Z69" s="1"/>
      <c r="AB69" s="1"/>
      <c r="AC69" s="1"/>
      <c r="AK69" s="1"/>
      <c r="AL69" s="1"/>
      <c r="AM69" s="1"/>
      <c r="AN69" s="1"/>
      <c r="AO69" s="1"/>
      <c r="AP69" s="1"/>
      <c r="AR69" s="1"/>
      <c r="AS69" s="1"/>
      <c r="AT69" s="1"/>
      <c r="AU69" s="50"/>
      <c r="AV69" s="1"/>
      <c r="AW69" s="1"/>
      <c r="AX69" s="1"/>
      <c r="AY69" s="1"/>
      <c r="AZ69" s="1"/>
      <c r="BA69" s="1"/>
      <c r="BB69" s="1"/>
      <c r="BC69" s="1"/>
      <c r="BD69" s="1"/>
      <c r="BE69" s="1"/>
      <c r="BF69" s="1"/>
      <c r="BG69" s="1"/>
      <c r="BH69" s="1"/>
      <c r="BI69" s="1"/>
      <c r="BJ69" s="1"/>
      <c r="BK69" s="1"/>
      <c r="CK69" s="1"/>
      <c r="CM69" s="1"/>
    </row>
    <row r="70" spans="2:91" s="8" customFormat="1" ht="13.9">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50"/>
      <c r="AV70" s="1"/>
      <c r="AW70" s="1"/>
      <c r="AX70" s="1"/>
      <c r="AY70" s="1"/>
      <c r="AZ70" s="1"/>
      <c r="BA70" s="1"/>
      <c r="BB70" s="1"/>
      <c r="BC70" s="1"/>
      <c r="BD70" s="1"/>
      <c r="BE70" s="1"/>
      <c r="BF70" s="1"/>
      <c r="BG70" s="1"/>
      <c r="BH70" s="1"/>
      <c r="BI70" s="1"/>
      <c r="BJ70" s="1"/>
      <c r="BK70" s="1"/>
      <c r="CK70" s="1"/>
      <c r="CM70" s="1"/>
    </row>
    <row r="71" spans="2:91" s="8" customFormat="1" ht="19.149999999999999" thickBot="1">
      <c r="B71" s="141" t="s">
        <v>200</v>
      </c>
      <c r="C71" s="54"/>
      <c r="D71" s="55"/>
      <c r="E71" s="55"/>
      <c r="F71" s="55"/>
      <c r="G71" s="55"/>
      <c r="H71" s="55"/>
      <c r="I71" s="55"/>
      <c r="J71" s="55"/>
      <c r="Q71" s="1"/>
      <c r="R71" s="1"/>
      <c r="S71" s="1"/>
      <c r="T71" s="1"/>
      <c r="U71" s="1"/>
      <c r="V71" s="1"/>
      <c r="W71" s="1"/>
      <c r="X71" s="1"/>
      <c r="Y71" s="1"/>
      <c r="Z71" s="1"/>
      <c r="AA71" s="1"/>
      <c r="AB71" s="1"/>
      <c r="AC71" s="1"/>
      <c r="AK71" s="1"/>
      <c r="AL71" s="1"/>
      <c r="AM71" s="1"/>
      <c r="AN71" s="1"/>
      <c r="AO71" s="1"/>
      <c r="AP71" s="1"/>
      <c r="AR71" s="1"/>
      <c r="AS71" s="1"/>
      <c r="AT71" s="1"/>
      <c r="AU71" s="50"/>
      <c r="AV71" s="1"/>
      <c r="AW71" s="1"/>
      <c r="AX71" s="1"/>
      <c r="AY71" s="1"/>
      <c r="AZ71" s="1"/>
      <c r="BA71" s="1"/>
      <c r="BB71" s="1"/>
      <c r="BC71" s="1"/>
      <c r="BD71" s="1"/>
      <c r="BE71" s="1"/>
      <c r="BF71" s="1"/>
      <c r="BG71" s="1"/>
      <c r="BH71" s="1"/>
      <c r="BI71" s="1"/>
      <c r="BJ71" s="1"/>
      <c r="BK71" s="1"/>
      <c r="CG71" s="1"/>
      <c r="CI71" s="1"/>
      <c r="CK71" s="1"/>
      <c r="CM71" s="1"/>
    </row>
    <row r="72" spans="2:91" s="8" customFormat="1" ht="16.149999999999999">
      <c r="B72" s="62"/>
      <c r="C72" s="63"/>
      <c r="D72" s="63"/>
      <c r="E72" s="116" t="s">
        <v>201</v>
      </c>
      <c r="F72" s="63"/>
      <c r="G72" s="345" t="s">
        <v>199</v>
      </c>
      <c r="H72" s="346"/>
      <c r="I72" s="346"/>
      <c r="J72" s="346"/>
      <c r="K72" s="347"/>
      <c r="Q72" s="1"/>
      <c r="R72" s="1"/>
      <c r="S72" s="1"/>
      <c r="T72" s="1"/>
      <c r="U72" s="1"/>
      <c r="V72" s="1"/>
      <c r="W72" s="1"/>
      <c r="X72" s="1"/>
      <c r="Y72" s="1"/>
      <c r="Z72" s="1"/>
      <c r="AA72" s="1"/>
      <c r="AB72" s="1"/>
      <c r="AC72" s="1"/>
      <c r="AK72" s="1"/>
      <c r="AL72" s="1"/>
      <c r="AM72" s="1"/>
      <c r="AN72" s="1"/>
      <c r="AO72" s="1"/>
      <c r="AP72" s="1"/>
      <c r="AR72" s="1"/>
      <c r="AS72" s="1"/>
      <c r="AT72" s="1"/>
      <c r="AU72" s="50"/>
      <c r="AV72" s="1"/>
      <c r="AW72" s="1"/>
      <c r="AX72" s="1"/>
      <c r="AY72" s="1"/>
      <c r="AZ72" s="1"/>
      <c r="BA72" s="1"/>
      <c r="BB72" s="1"/>
      <c r="BC72" s="1"/>
      <c r="BD72" s="1"/>
      <c r="CG72" s="1"/>
      <c r="CI72" s="1"/>
      <c r="CK72" s="1"/>
      <c r="CM72" s="1"/>
    </row>
    <row r="73" spans="2:91" s="8" customFormat="1" ht="16.149999999999999">
      <c r="B73" s="66"/>
      <c r="C73" s="129"/>
      <c r="D73" s="67"/>
      <c r="E73" s="68"/>
      <c r="F73" s="68" t="s">
        <v>85</v>
      </c>
      <c r="G73" s="68" t="s">
        <v>86</v>
      </c>
      <c r="H73" s="68" t="s">
        <v>87</v>
      </c>
      <c r="I73" s="68" t="s">
        <v>88</v>
      </c>
      <c r="J73" s="68" t="s">
        <v>89</v>
      </c>
      <c r="K73" s="69" t="s">
        <v>90</v>
      </c>
      <c r="Q73" s="1"/>
      <c r="R73" s="1"/>
      <c r="S73" s="1"/>
      <c r="T73" s="1"/>
      <c r="U73" s="1"/>
      <c r="V73" s="1"/>
      <c r="W73" s="1"/>
      <c r="X73" s="1"/>
      <c r="Y73" s="1"/>
      <c r="Z73" s="1"/>
      <c r="AA73" s="1"/>
      <c r="AB73" s="1"/>
      <c r="AC73" s="1"/>
      <c r="AK73" s="1"/>
      <c r="AL73" s="1"/>
      <c r="AM73" s="1"/>
      <c r="AN73" s="1"/>
      <c r="AO73" s="1"/>
      <c r="AP73" s="1"/>
      <c r="AR73" s="1"/>
      <c r="AS73" s="1"/>
      <c r="AT73" s="1"/>
      <c r="AU73" s="50"/>
      <c r="AV73" s="1"/>
      <c r="AW73" s="1"/>
      <c r="AX73" s="1"/>
      <c r="AY73" s="1"/>
      <c r="AZ73" s="1"/>
      <c r="BA73" s="1"/>
      <c r="BB73" s="1"/>
      <c r="BC73" s="1"/>
      <c r="BD73" s="1"/>
      <c r="CG73" s="1"/>
      <c r="CI73" s="1"/>
      <c r="CK73" s="1"/>
      <c r="CM73" s="1"/>
    </row>
    <row r="74" spans="2:91" s="8" customFormat="1" ht="17.649999999999999" customHeight="1">
      <c r="B74" s="117" t="s">
        <v>202</v>
      </c>
      <c r="C74" s="128"/>
      <c r="D74" s="118"/>
      <c r="E74" s="70" t="s">
        <v>203</v>
      </c>
      <c r="F74" s="70" t="str">
        <f>_xlfn.IFNA(S86,"")</f>
        <v/>
      </c>
      <c r="G74" s="70" t="str">
        <f>_xlfn.IFNA(S87,"")</f>
        <v/>
      </c>
      <c r="H74" s="70" t="str">
        <f>_xlfn.IFNA(S88,"")</f>
        <v/>
      </c>
      <c r="I74" s="70" t="str">
        <f>_xlfn.IFNA(S89,"")</f>
        <v/>
      </c>
      <c r="J74" s="70" t="str">
        <f>_xlfn.IFNA(S90,"")</f>
        <v/>
      </c>
      <c r="K74" s="70" t="str">
        <f>_xlfn.IFNA(S91,"")</f>
        <v/>
      </c>
      <c r="Q74" s="1"/>
      <c r="R74" s="1"/>
      <c r="S74" s="1"/>
      <c r="T74" s="1"/>
      <c r="U74" s="1"/>
      <c r="V74" s="1"/>
      <c r="W74" s="1"/>
      <c r="X74" s="1"/>
      <c r="Y74" s="1"/>
      <c r="Z74" s="1"/>
      <c r="AA74" s="1"/>
      <c r="AB74" s="1"/>
      <c r="AC74" s="1"/>
      <c r="AK74" s="1"/>
      <c r="AL74" s="1"/>
      <c r="AM74" s="1"/>
      <c r="AN74" s="1"/>
      <c r="AO74" s="1"/>
      <c r="AP74" s="1"/>
      <c r="AQ74" s="1"/>
      <c r="AR74" s="1"/>
      <c r="AT74" s="1"/>
      <c r="CG74" s="1"/>
      <c r="CI74" s="1"/>
      <c r="CK74" s="1"/>
      <c r="CM74" s="1"/>
    </row>
    <row r="75" spans="2:91" s="8" customFormat="1" ht="17.649999999999999" customHeight="1">
      <c r="B75" s="119"/>
      <c r="C75" s="130"/>
      <c r="D75" s="120"/>
      <c r="E75" s="71" t="s">
        <v>79</v>
      </c>
      <c r="F75" s="71"/>
      <c r="G75" s="72" t="str">
        <f>_xlfn.IFNA(R87,"")</f>
        <v/>
      </c>
      <c r="H75" s="72" t="str">
        <f>_xlfn.IFNA(R88,"")</f>
        <v/>
      </c>
      <c r="I75" s="72" t="str">
        <f>_xlfn.IFNA(R89,"")</f>
        <v/>
      </c>
      <c r="J75" s="72" t="str">
        <f>_xlfn.IFNA(R90,"")</f>
        <v/>
      </c>
      <c r="K75" s="72" t="str">
        <f>_xlfn.IFNA(R91,"")</f>
        <v/>
      </c>
      <c r="Q75" s="1"/>
      <c r="R75" s="1"/>
      <c r="S75" s="1"/>
      <c r="T75" s="1"/>
      <c r="U75" s="1"/>
      <c r="V75" s="1"/>
      <c r="W75" s="1"/>
      <c r="X75" s="1"/>
      <c r="Y75" s="1"/>
      <c r="Z75" s="1"/>
      <c r="AA75" s="1"/>
      <c r="AB75" s="1"/>
      <c r="AC75" s="1"/>
      <c r="AK75" s="1"/>
      <c r="AL75" s="1"/>
      <c r="AO75" s="1"/>
      <c r="AP75" s="1"/>
      <c r="AQ75" s="1"/>
      <c r="AR75" s="1"/>
      <c r="AS75" s="1"/>
      <c r="AT75" s="1"/>
      <c r="CG75" s="1"/>
      <c r="CI75" s="1"/>
      <c r="CK75" s="1"/>
      <c r="CM75" s="1"/>
    </row>
    <row r="76" spans="2:91" s="8" customFormat="1" ht="17.649999999999999" customHeight="1">
      <c r="B76" s="117" t="s">
        <v>204</v>
      </c>
      <c r="C76" s="128"/>
      <c r="D76" s="118"/>
      <c r="E76" s="73" t="s">
        <v>203</v>
      </c>
      <c r="F76" s="70" t="str">
        <f>_xlfn.IFNA(U86,"")</f>
        <v/>
      </c>
      <c r="G76" s="70" t="str">
        <f>_xlfn.IFNA(U87,"")</f>
        <v/>
      </c>
      <c r="H76" s="70" t="str">
        <f>_xlfn.IFNA(U88,"")</f>
        <v/>
      </c>
      <c r="I76" s="70" t="str">
        <f>_xlfn.IFNA(U89,"")</f>
        <v/>
      </c>
      <c r="J76" s="70" t="str">
        <f>_xlfn.IFNA(U90,"")</f>
        <v/>
      </c>
      <c r="K76" s="70" t="str">
        <f>_xlfn.IFNA(U91,"")</f>
        <v/>
      </c>
      <c r="Q76" s="1"/>
      <c r="R76" s="1"/>
      <c r="S76" s="1"/>
      <c r="T76" s="1"/>
      <c r="U76" s="1"/>
      <c r="V76" s="1"/>
      <c r="W76" s="1"/>
      <c r="X76" s="1"/>
      <c r="Y76" s="1"/>
      <c r="Z76" s="1"/>
      <c r="AA76" s="1"/>
      <c r="AB76" s="1"/>
      <c r="AC76" s="1"/>
      <c r="AK76" s="1"/>
      <c r="AL76" s="1"/>
      <c r="AO76" s="1"/>
      <c r="AP76" s="1"/>
      <c r="AQ76" s="1"/>
      <c r="AR76" s="1"/>
      <c r="AS76" s="1"/>
      <c r="AT76" s="1"/>
      <c r="CG76" s="1"/>
      <c r="CI76" s="1"/>
      <c r="CK76" s="1"/>
      <c r="CM76" s="1"/>
    </row>
    <row r="77" spans="2:91" s="8" customFormat="1" ht="17.649999999999999" customHeight="1">
      <c r="B77" s="119"/>
      <c r="C77" s="130"/>
      <c r="D77" s="120"/>
      <c r="E77" s="71" t="s">
        <v>79</v>
      </c>
      <c r="F77" s="71"/>
      <c r="G77" s="72" t="str">
        <f>_xlfn.IFNA(T87,"")</f>
        <v/>
      </c>
      <c r="H77" s="72" t="str">
        <f>_xlfn.IFNA(T88,"")</f>
        <v/>
      </c>
      <c r="I77" s="72" t="str">
        <f>_xlfn.IFNA(T89,"")</f>
        <v/>
      </c>
      <c r="J77" s="72" t="str">
        <f>_xlfn.IFNA(T90,"")</f>
        <v/>
      </c>
      <c r="K77" s="72" t="str">
        <f>_xlfn.IFNA(T91,"")</f>
        <v/>
      </c>
      <c r="Q77" s="1"/>
      <c r="R77" s="1"/>
      <c r="S77" s="1"/>
      <c r="T77" s="1"/>
      <c r="U77" s="1"/>
      <c r="V77" s="1"/>
      <c r="W77" s="1"/>
      <c r="X77" s="1"/>
      <c r="Y77" s="1"/>
      <c r="Z77" s="1"/>
      <c r="AA77" s="1"/>
      <c r="AB77" s="1"/>
      <c r="AC77" s="1"/>
      <c r="AK77" s="1"/>
      <c r="AL77" s="1"/>
      <c r="AO77" s="1"/>
      <c r="AP77" s="1"/>
      <c r="AQ77" s="1"/>
      <c r="AR77" s="1"/>
      <c r="AS77" s="1"/>
      <c r="AT77" s="1"/>
      <c r="AU77" s="1"/>
      <c r="AV77" s="1"/>
      <c r="AW77" s="1"/>
      <c r="AX77" s="1"/>
      <c r="AY77" s="1"/>
      <c r="AZ77" s="1"/>
      <c r="BA77" s="1"/>
      <c r="BB77" s="1"/>
      <c r="BC77" s="1"/>
      <c r="BD77" s="1"/>
      <c r="BE77" s="1"/>
      <c r="BF77" s="1"/>
      <c r="BG77" s="1"/>
      <c r="BH77" s="1"/>
      <c r="BI77" s="1"/>
      <c r="BJ77" s="1"/>
      <c r="BK77" s="1"/>
      <c r="CG77" s="1"/>
      <c r="CI77" s="1"/>
      <c r="CK77" s="1"/>
      <c r="CM77" s="1"/>
    </row>
    <row r="78" spans="2:91" ht="17.649999999999999" customHeight="1">
      <c r="B78" s="117" t="s">
        <v>205</v>
      </c>
      <c r="C78" s="128"/>
      <c r="D78" s="118"/>
      <c r="E78" s="73" t="s">
        <v>203</v>
      </c>
      <c r="F78" s="70" t="str">
        <f>_xlfn.IFNA(W86,"")</f>
        <v/>
      </c>
      <c r="G78" s="70" t="str">
        <f>_xlfn.IFNA(W87,"")</f>
        <v/>
      </c>
      <c r="H78" s="70" t="str">
        <f>_xlfn.IFNA(W88,"")</f>
        <v/>
      </c>
      <c r="I78" s="70" t="str">
        <f>_xlfn.IFNA(W89,"")</f>
        <v/>
      </c>
      <c r="J78" s="70" t="str">
        <f>_xlfn.IFNA(W90,"")</f>
        <v/>
      </c>
      <c r="K78" s="70" t="str">
        <f>_xlfn.IFNA(W91,"")</f>
        <v/>
      </c>
      <c r="AA78" s="1"/>
      <c r="AM78" s="8"/>
      <c r="AN78" s="8"/>
    </row>
    <row r="79" spans="2:91" ht="17.649999999999999" customHeight="1">
      <c r="B79" s="119"/>
      <c r="C79" s="128"/>
      <c r="D79" s="127"/>
      <c r="E79" s="71" t="s">
        <v>79</v>
      </c>
      <c r="F79" s="71"/>
      <c r="G79" s="72" t="str">
        <f>_xlfn.IFNA(V87,"")</f>
        <v/>
      </c>
      <c r="H79" s="72" t="str">
        <f>_xlfn.IFNA(V88,"")</f>
        <v/>
      </c>
      <c r="I79" s="72" t="str">
        <f>_xlfn.IFNA(V89,"")</f>
        <v/>
      </c>
      <c r="J79" s="72" t="str">
        <f>_xlfn.IFNA(V90,"")</f>
        <v/>
      </c>
      <c r="K79" s="72" t="str">
        <f>_xlfn.IFNA(V91,"")</f>
        <v/>
      </c>
      <c r="AA79" s="1"/>
      <c r="AM79" s="8"/>
      <c r="AN79" s="8"/>
    </row>
    <row r="80" spans="2:91" ht="17.649999999999999" customHeight="1">
      <c r="B80" s="114" t="s">
        <v>206</v>
      </c>
      <c r="C80" s="131"/>
      <c r="D80" s="134"/>
      <c r="E80" s="133" t="s">
        <v>203</v>
      </c>
      <c r="F80" s="70" t="str">
        <f>_xlfn.IFNA(Q86,"")</f>
        <v/>
      </c>
      <c r="G80" s="70" t="str">
        <f>_xlfn.IFNA(Q87,"")</f>
        <v/>
      </c>
      <c r="H80" s="70" t="str">
        <f>_xlfn.IFNA(Q88,"")</f>
        <v/>
      </c>
      <c r="I80" s="70" t="str">
        <f>_xlfn.IFNA(Q89,"")</f>
        <v/>
      </c>
      <c r="J80" s="70" t="str">
        <f>_xlfn.IFNA(Q90,"")</f>
        <v/>
      </c>
      <c r="K80" s="70" t="str">
        <f>_xlfn.IFNA(Q91,"")</f>
        <v/>
      </c>
      <c r="AA80" s="1"/>
      <c r="AM80" s="8"/>
      <c r="AN80" s="8"/>
    </row>
    <row r="81" spans="2:91" ht="17.649999999999999" customHeight="1">
      <c r="B81" s="115"/>
      <c r="C81" s="132"/>
      <c r="D81" s="131"/>
      <c r="E81" s="135" t="s">
        <v>79</v>
      </c>
      <c r="F81" s="71"/>
      <c r="G81" s="74" t="str">
        <f>_xlfn.IFNA(P87,"")</f>
        <v/>
      </c>
      <c r="H81" s="74" t="str">
        <f>_xlfn.IFNA(P88,"")</f>
        <v/>
      </c>
      <c r="I81" s="74" t="str">
        <f>_xlfn.IFNA(P89,"")</f>
        <v/>
      </c>
      <c r="J81" s="74" t="str">
        <f>_xlfn.IFNA(P90,"")</f>
        <v/>
      </c>
      <c r="K81" s="74" t="str">
        <f>_xlfn.IFNA(P91,"")</f>
        <v/>
      </c>
      <c r="AA81" s="1"/>
      <c r="AM81" s="8"/>
      <c r="AN81" s="8"/>
      <c r="AO81" s="8"/>
      <c r="AP81" s="8"/>
      <c r="AQ81" s="8"/>
    </row>
    <row r="82" spans="2:91" ht="13.9">
      <c r="AA82" s="1"/>
      <c r="AM82" s="8"/>
      <c r="AN82" s="8"/>
      <c r="AO82" s="8"/>
      <c r="AP82" s="8"/>
      <c r="AQ82" s="8"/>
    </row>
    <row r="83" spans="2:91" ht="13.9">
      <c r="AA83" s="1"/>
      <c r="AM83" s="8"/>
      <c r="AN83" s="8"/>
      <c r="AO83" s="8"/>
      <c r="AP83" s="8"/>
      <c r="AQ83" s="8"/>
    </row>
    <row r="84" spans="2:91" ht="13.9">
      <c r="O84" s="75" t="s">
        <v>207</v>
      </c>
      <c r="P84" s="5"/>
      <c r="Q84" s="5"/>
      <c r="R84" s="5"/>
      <c r="S84" s="5"/>
      <c r="T84" s="5"/>
      <c r="U84" s="6"/>
      <c r="V84" s="5"/>
      <c r="W84" s="5"/>
      <c r="AA84" s="1"/>
    </row>
    <row r="85" spans="2:91" ht="13.9">
      <c r="O85" s="76" t="s">
        <v>82</v>
      </c>
      <c r="P85" s="76" t="s">
        <v>208</v>
      </c>
      <c r="Q85" s="76" t="s">
        <v>209</v>
      </c>
      <c r="R85" s="76" t="s">
        <v>210</v>
      </c>
      <c r="S85" s="76" t="s">
        <v>211</v>
      </c>
      <c r="T85" s="76" t="s">
        <v>212</v>
      </c>
      <c r="U85" s="77" t="s">
        <v>213</v>
      </c>
      <c r="V85" s="76" t="s">
        <v>214</v>
      </c>
      <c r="W85" s="76" t="s">
        <v>215</v>
      </c>
    </row>
    <row r="86" spans="2:91" ht="13.9">
      <c r="O86" s="76" t="s">
        <v>85</v>
      </c>
      <c r="P86" s="78"/>
      <c r="Q86" s="79" t="e">
        <f>IF(BJ31="",NA(),BJ31)</f>
        <v>#N/A</v>
      </c>
      <c r="R86" s="80"/>
      <c r="S86" s="79" t="e">
        <f>IF(BJ32="",NA(),BJ32)</f>
        <v>#N/A</v>
      </c>
      <c r="T86" s="80"/>
      <c r="U86" s="79" t="e">
        <f>IF(BJ33="",NA(),BJ33)</f>
        <v>#N/A</v>
      </c>
      <c r="V86" s="80"/>
      <c r="W86" s="79" t="e">
        <f>IF(BJ34="",NA(),BJ34)</f>
        <v>#N/A</v>
      </c>
    </row>
    <row r="87" spans="2:91" ht="13.9">
      <c r="O87" s="76" t="s">
        <v>86</v>
      </c>
      <c r="P87" s="81" t="e">
        <f>IF(BV31="",NA(),BV31)</f>
        <v>#N/A</v>
      </c>
      <c r="Q87" s="79" t="e">
        <f>IF(BK31="",NA(),BK31)</f>
        <v>#N/A</v>
      </c>
      <c r="R87" s="81" t="e">
        <f>IF(BV32="",NA(),BV32)</f>
        <v>#N/A</v>
      </c>
      <c r="S87" s="79" t="e">
        <f>IF(BK32="",NA(),BK32)</f>
        <v>#N/A</v>
      </c>
      <c r="T87" s="81" t="e">
        <f>IF(BV33="",NA(),BV33)</f>
        <v>#N/A</v>
      </c>
      <c r="U87" s="79" t="e">
        <f>IF(BK33="",NA(),BK33)</f>
        <v>#N/A</v>
      </c>
      <c r="V87" s="81" t="e">
        <f>IF(BV34="",NA(),BV34)</f>
        <v>#N/A</v>
      </c>
      <c r="W87" s="79" t="e">
        <f>IF(BK34="",NA(),BK34)</f>
        <v>#N/A</v>
      </c>
    </row>
    <row r="88" spans="2:91" ht="13.9">
      <c r="O88" s="76" t="s">
        <v>87</v>
      </c>
      <c r="P88" s="81" t="e">
        <f>IF(BW31="",NA(),BW31)</f>
        <v>#N/A</v>
      </c>
      <c r="Q88" s="79" t="e">
        <f>IF(BL31="",NA(),BL31)</f>
        <v>#N/A</v>
      </c>
      <c r="R88" s="81" t="e">
        <f>IF(BW32="",NA(),BW32)</f>
        <v>#N/A</v>
      </c>
      <c r="S88" s="79" t="e">
        <f>IF(BL32="",NA(),BL32)</f>
        <v>#N/A</v>
      </c>
      <c r="T88" s="81" t="e">
        <f>IF(BW33="",NA(),BW33)</f>
        <v>#N/A</v>
      </c>
      <c r="U88" s="79" t="e">
        <f>IF(BL33="",NA(),BL33)</f>
        <v>#N/A</v>
      </c>
      <c r="V88" s="81" t="e">
        <f>IF(BW34="",NA(),BW34)</f>
        <v>#N/A</v>
      </c>
      <c r="W88" s="79" t="e">
        <f>IF(BL34="",NA(),BL34)</f>
        <v>#N/A</v>
      </c>
    </row>
    <row r="89" spans="2:91" ht="13.9">
      <c r="O89" s="76" t="s">
        <v>88</v>
      </c>
      <c r="P89" s="81" t="e">
        <f>IF(BX31="",NA(),BX31)</f>
        <v>#N/A</v>
      </c>
      <c r="Q89" s="79" t="e">
        <f>IF(BM31="",NA(),BM31)</f>
        <v>#N/A</v>
      </c>
      <c r="R89" s="82" t="e">
        <f>IF(BX32="",NA(),BX32)</f>
        <v>#N/A</v>
      </c>
      <c r="S89" s="79" t="e">
        <f>IF(BM32="",NA(),BM32)</f>
        <v>#N/A</v>
      </c>
      <c r="T89" s="82" t="e">
        <f>IF(BX33="",NA(),BX33)</f>
        <v>#N/A</v>
      </c>
      <c r="U89" s="79" t="e">
        <f>IF(BM33="",NA(),BM33)</f>
        <v>#N/A</v>
      </c>
      <c r="V89" s="82" t="e">
        <f>IF(BX34="",NA(),BX34)</f>
        <v>#N/A</v>
      </c>
      <c r="W89" s="79" t="e">
        <f>IF(BM34="",NA(),BM34)</f>
        <v>#N/A</v>
      </c>
    </row>
    <row r="90" spans="2:91" ht="13.9">
      <c r="O90" s="76" t="s">
        <v>89</v>
      </c>
      <c r="P90" s="81" t="e">
        <f>IF(BY31="",NA(),BY31)</f>
        <v>#N/A</v>
      </c>
      <c r="Q90" s="79" t="e">
        <f>IF(BN31="",NA(),BN31)</f>
        <v>#N/A</v>
      </c>
      <c r="R90" s="82" t="e">
        <f>IF(BY32="",NA(),BY32)</f>
        <v>#N/A</v>
      </c>
      <c r="S90" s="79" t="e">
        <f>IF(BN32="",NA(),BN32)</f>
        <v>#N/A</v>
      </c>
      <c r="T90" s="82" t="e">
        <f>IF(BY33="",NA(),BY33)</f>
        <v>#N/A</v>
      </c>
      <c r="U90" s="79" t="e">
        <f>IF(BN33="",NA(),BN33)</f>
        <v>#N/A</v>
      </c>
      <c r="V90" s="82" t="e">
        <f>IF(BY34="",NA(),BY34)</f>
        <v>#N/A</v>
      </c>
      <c r="W90" s="79" t="e">
        <f>IF(BN34="",NA(),BN34)</f>
        <v>#N/A</v>
      </c>
    </row>
    <row r="91" spans="2:91" ht="13.9">
      <c r="O91" s="76" t="s">
        <v>90</v>
      </c>
      <c r="P91" s="81" t="e">
        <f>IF(BZ31="",NA(),BZ31)</f>
        <v>#N/A</v>
      </c>
      <c r="Q91" s="79" t="e">
        <f>IF(BO31="",NA(),BO31)</f>
        <v>#N/A</v>
      </c>
      <c r="R91" s="82" t="e">
        <f>IF(BZ32="",NA(),BZ32)</f>
        <v>#N/A</v>
      </c>
      <c r="S91" s="79" t="e">
        <f>IF(BO32="",NA(),BO32)</f>
        <v>#N/A</v>
      </c>
      <c r="T91" s="82" t="e">
        <f>IF(BZ33="",NA(),BZ33)</f>
        <v>#N/A</v>
      </c>
      <c r="U91" s="79" t="e">
        <f>IF(BO33="",NA(),BO33)</f>
        <v>#N/A</v>
      </c>
      <c r="V91" s="82" t="e">
        <f>IF(BZ34="",NA(),BZ34)</f>
        <v>#N/A</v>
      </c>
      <c r="W91" s="79" t="e">
        <f>IF(BO34="",NA(),BO34)</f>
        <v>#N/A</v>
      </c>
    </row>
    <row r="92" spans="2:91" ht="13.9">
      <c r="O92" s="76" t="s">
        <v>91</v>
      </c>
      <c r="P92" s="81" t="e">
        <f>IF(CA31="",NA(),CA31)</f>
        <v>#N/A</v>
      </c>
      <c r="Q92" s="79" t="e">
        <f>IF(BP31="",NA(),BP31)</f>
        <v>#N/A</v>
      </c>
      <c r="R92" s="82" t="e">
        <f>IF(CA32="",NA(),CA32)</f>
        <v>#N/A</v>
      </c>
      <c r="S92" s="79" t="e">
        <f>IF(BP32="",NA(),BP32)</f>
        <v>#N/A</v>
      </c>
      <c r="T92" s="82" t="e">
        <f>IF(CA33="",NA(),CA33)</f>
        <v>#N/A</v>
      </c>
      <c r="U92" s="79" t="e">
        <f>IF(BP33="",NA(),BP33)</f>
        <v>#N/A</v>
      </c>
      <c r="V92" s="82" t="e">
        <f>IF(CA34="",NA(),CA34)</f>
        <v>#N/A</v>
      </c>
      <c r="W92" s="79" t="e">
        <f>IF(BP34="",NA(),BP34)</f>
        <v>#N/A</v>
      </c>
    </row>
    <row r="93" spans="2:91" ht="13.9">
      <c r="O93" s="76" t="s">
        <v>92</v>
      </c>
      <c r="P93" s="81" t="e">
        <f>IF(CB31="",NA(),CB31)</f>
        <v>#N/A</v>
      </c>
      <c r="Q93" s="79" t="e">
        <f>IF(BQ31="",NA(),BQ31)</f>
        <v>#N/A</v>
      </c>
      <c r="R93" s="82" t="e">
        <f>IF(CB32="",NA(),CB32)</f>
        <v>#N/A</v>
      </c>
      <c r="S93" s="79" t="e">
        <f>IF(BQ32="",NA(),BQ32)</f>
        <v>#N/A</v>
      </c>
      <c r="T93" s="82" t="e">
        <f>IF(CB33="",NA(),CB33)</f>
        <v>#N/A</v>
      </c>
      <c r="U93" s="79" t="e">
        <f>IF(BQ33="",NA(),BQ33)</f>
        <v>#N/A</v>
      </c>
      <c r="V93" s="82" t="e">
        <f>IF(CB34="",NA(),CB34)</f>
        <v>#N/A</v>
      </c>
      <c r="W93" s="79" t="e">
        <f>IF(BQ34="",NA(),BQ34)</f>
        <v>#N/A</v>
      </c>
    </row>
    <row r="94" spans="2:91" s="8" customFormat="1" ht="13.9">
      <c r="B94" s="1"/>
      <c r="C94" s="1"/>
      <c r="D94" s="1"/>
      <c r="E94" s="1"/>
      <c r="F94" s="1"/>
      <c r="G94" s="1"/>
      <c r="O94" s="76" t="s">
        <v>93</v>
      </c>
      <c r="P94" s="81" t="e">
        <f>IF(CC31="",NA(),CC31)</f>
        <v>#N/A</v>
      </c>
      <c r="Q94" s="79" t="e">
        <f>IF(BR31="",NA(),BR31)</f>
        <v>#N/A</v>
      </c>
      <c r="R94" s="82" t="e">
        <f>IF(CC32="",NA(),CC32)</f>
        <v>#N/A</v>
      </c>
      <c r="S94" s="79" t="e">
        <f>IF(BR32="",NA(),BR32)</f>
        <v>#N/A</v>
      </c>
      <c r="T94" s="82" t="e">
        <f>IF(CC33="",NA(),CC33)</f>
        <v>#N/A</v>
      </c>
      <c r="U94" s="79" t="e">
        <f>IF(BR33="",NA(),BR33)</f>
        <v>#N/A</v>
      </c>
      <c r="V94" s="82" t="e">
        <f>IF(CC34="",NA(),CC34)</f>
        <v>#N/A</v>
      </c>
      <c r="W94" s="79" t="e">
        <f>IF(BR34="",NA(),BR34)</f>
        <v>#N/A</v>
      </c>
      <c r="X94" s="1"/>
      <c r="Y94" s="1"/>
      <c r="Z94" s="1"/>
      <c r="AB94" s="1"/>
      <c r="AC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CG94" s="1"/>
      <c r="CI94" s="1"/>
      <c r="CK94" s="1"/>
      <c r="CM94" s="1"/>
    </row>
    <row r="95" spans="2:91" s="8" customFormat="1" ht="13.9">
      <c r="B95" s="1"/>
      <c r="C95" s="1"/>
      <c r="D95" s="1"/>
      <c r="E95" s="1"/>
      <c r="F95" s="1"/>
      <c r="G95" s="1"/>
      <c r="O95" s="76" t="s">
        <v>94</v>
      </c>
      <c r="P95" s="81" t="e">
        <f>IF(CD31="",NA(),CD31)</f>
        <v>#N/A</v>
      </c>
      <c r="Q95" s="79" t="e">
        <f>IF(BS31="",NA(),BS31)</f>
        <v>#N/A</v>
      </c>
      <c r="R95" s="82" t="e">
        <f>IF(CD32="",NA(),CD32)</f>
        <v>#N/A</v>
      </c>
      <c r="S95" s="79" t="e">
        <f>IF(BS32="",NA(),BS32)</f>
        <v>#N/A</v>
      </c>
      <c r="T95" s="82" t="e">
        <f>IF(CD33="",NA(),CD33)</f>
        <v>#N/A</v>
      </c>
      <c r="U95" s="79" t="e">
        <f>IF(BS33="",NA(),BS33)</f>
        <v>#N/A</v>
      </c>
      <c r="V95" s="82" t="e">
        <f>IF(CD34="",NA(),CD34)</f>
        <v>#N/A</v>
      </c>
      <c r="W95" s="79" t="e">
        <f>IF(BS34="",NA(),BS34)</f>
        <v>#N/A</v>
      </c>
      <c r="X95" s="1"/>
      <c r="Y95" s="1"/>
      <c r="Z95" s="1"/>
      <c r="AB95" s="1"/>
      <c r="AC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CG95" s="1"/>
      <c r="CI95" s="1"/>
      <c r="CK95" s="1"/>
      <c r="CM95" s="1"/>
    </row>
    <row r="96" spans="2:91" s="8" customFormat="1" ht="13.9">
      <c r="B96" s="1"/>
      <c r="C96" s="1"/>
      <c r="D96" s="1"/>
      <c r="E96" s="1"/>
      <c r="F96" s="1"/>
      <c r="G96" s="1"/>
      <c r="O96" s="76" t="s">
        <v>95</v>
      </c>
      <c r="P96" s="81" t="e">
        <f>IF(CE31="",NA(),BWK31)</f>
        <v>#N/A</v>
      </c>
      <c r="Q96" s="79" t="e">
        <f>IF(BT31="",NA(),BT31)</f>
        <v>#N/A</v>
      </c>
      <c r="R96" s="82" t="e">
        <f>IF(CE32="",NA(),CE32)</f>
        <v>#N/A</v>
      </c>
      <c r="S96" s="79" t="e">
        <f>IF(BT32="",NA(),BT32)</f>
        <v>#N/A</v>
      </c>
      <c r="T96" s="82" t="e">
        <f>IF(CE33="",NA(),CE33)</f>
        <v>#N/A</v>
      </c>
      <c r="U96" s="79" t="e">
        <f>IF(BT33="",NA(),BT33)</f>
        <v>#N/A</v>
      </c>
      <c r="V96" s="82" t="e">
        <f>IF(CE34="",NA(),CE34)</f>
        <v>#N/A</v>
      </c>
      <c r="W96" s="79" t="e">
        <f>IF(BT34="",NA(),BT34)</f>
        <v>#N/A</v>
      </c>
      <c r="X96" s="1"/>
      <c r="Y96" s="1"/>
      <c r="Z96" s="1"/>
      <c r="AB96" s="1"/>
      <c r="AC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CG96" s="1"/>
      <c r="CI96" s="1"/>
      <c r="CK96" s="1"/>
      <c r="CM96" s="1"/>
    </row>
    <row r="97" spans="2:91" ht="13.9"/>
    <row r="98" spans="2:91" ht="13.9"/>
    <row r="99" spans="2:91" s="8" customFormat="1" ht="15" customHeight="1">
      <c r="B99" s="1"/>
      <c r="C99" s="1"/>
      <c r="D99" s="1"/>
      <c r="E99" s="1"/>
      <c r="F99" s="1"/>
      <c r="G99" s="1"/>
      <c r="Q99" s="1"/>
      <c r="R99" s="1"/>
      <c r="S99" s="1"/>
      <c r="T99" s="1"/>
      <c r="U99" s="1"/>
      <c r="V99" s="1"/>
      <c r="W99" s="1"/>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0" spans="2:91" s="8" customFormat="1" ht="15" customHeight="1">
      <c r="B100" s="1"/>
      <c r="C100" s="1"/>
      <c r="D100" s="1"/>
      <c r="E100" s="1"/>
      <c r="F100" s="1"/>
      <c r="G100" s="1"/>
      <c r="Q100" s="1"/>
      <c r="R100" s="1"/>
      <c r="S100" s="1"/>
      <c r="T100" s="1"/>
      <c r="U100" s="1"/>
      <c r="V100" s="1"/>
      <c r="W100" s="1"/>
      <c r="X100" s="1"/>
      <c r="Y100" s="1"/>
      <c r="Z100" s="1"/>
      <c r="AB100" s="1"/>
      <c r="AC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CG100" s="1"/>
      <c r="CI100" s="1"/>
      <c r="CK100" s="1"/>
      <c r="CM100" s="1"/>
    </row>
    <row r="101" spans="2:91" s="8" customFormat="1" ht="15" customHeight="1">
      <c r="B101" s="1"/>
      <c r="C101" s="1"/>
      <c r="D101" s="1"/>
      <c r="E101" s="1"/>
      <c r="F101" s="1"/>
      <c r="G101" s="1"/>
      <c r="Q101" s="1"/>
      <c r="R101" s="1"/>
      <c r="S101" s="1"/>
      <c r="T101" s="1"/>
      <c r="U101" s="1"/>
      <c r="V101" s="1"/>
      <c r="W101" s="1"/>
      <c r="X101" s="1"/>
      <c r="Y101" s="1"/>
      <c r="Z101" s="1"/>
      <c r="AB101" s="1"/>
      <c r="AC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CG101" s="1"/>
      <c r="CI101" s="1"/>
      <c r="CK101" s="1"/>
      <c r="CM101"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6"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6"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7" spans="2:91" ht="13.9"/>
    <row r="108" spans="2:91" s="8" customFormat="1" ht="13.9">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G108" s="1"/>
      <c r="CI108" s="1"/>
      <c r="CK108" s="1"/>
      <c r="CM108" s="1"/>
    </row>
    <row r="109" spans="2:91" s="8" customFormat="1" ht="19.149999999999999" thickBot="1">
      <c r="B109" s="60" t="s">
        <v>216</v>
      </c>
      <c r="C109" s="60"/>
      <c r="D109" s="1"/>
      <c r="E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G109" s="1"/>
      <c r="CI109" s="1"/>
      <c r="CK109" s="1"/>
      <c r="CM109" s="1"/>
    </row>
    <row r="110" spans="2:91" s="8" customFormat="1" ht="62.65" customHeight="1" thickBot="1">
      <c r="B110" s="83" t="s">
        <v>42</v>
      </c>
      <c r="C110" s="304" t="s">
        <v>43</v>
      </c>
      <c r="D110" s="305"/>
      <c r="E110" s="306" t="s">
        <v>44</v>
      </c>
      <c r="F110" s="307"/>
      <c r="G110" s="308"/>
      <c r="H110" s="83" t="s">
        <v>217</v>
      </c>
      <c r="I110" s="83" t="s">
        <v>218</v>
      </c>
      <c r="J110" s="83" t="s">
        <v>81</v>
      </c>
      <c r="K110" s="83" t="s">
        <v>219</v>
      </c>
      <c r="Q110" s="1"/>
      <c r="R110" s="1"/>
      <c r="S110" s="1"/>
      <c r="T110" s="1"/>
      <c r="U110" s="1"/>
      <c r="V110" s="1"/>
      <c r="W110" s="1"/>
      <c r="X110" s="1"/>
      <c r="Y110" s="1"/>
      <c r="Z110" s="1"/>
      <c r="AB110" s="1"/>
      <c r="AC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G110" s="1"/>
      <c r="CI110" s="1"/>
      <c r="CK110" s="1"/>
      <c r="CM110" s="1"/>
    </row>
    <row r="111" spans="2:91" s="8" customFormat="1" ht="16.899999999999999" thickBot="1">
      <c r="B111" s="328">
        <v>1</v>
      </c>
      <c r="C111" s="360" t="s">
        <v>106</v>
      </c>
      <c r="D111" s="361"/>
      <c r="E111" s="207" t="s">
        <v>107</v>
      </c>
      <c r="F111" s="208"/>
      <c r="G111" s="211"/>
      <c r="H111" s="86" t="str">
        <f t="shared" ref="H111:H135" si="22">AZ3</f>
        <v>---</v>
      </c>
      <c r="I111" s="86" t="str">
        <f t="shared" ref="I111:I135" si="23">AX3</f>
        <v>---</v>
      </c>
      <c r="J111" s="86" t="str">
        <f t="shared" ref="J111:J135" si="24">BB3</f>
        <v>---</v>
      </c>
      <c r="K111" s="86" t="str">
        <f t="shared" ref="K111:K135" si="25">RIGHT(BC3,6)</f>
        <v>---</v>
      </c>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5.6" customHeight="1" thickBot="1">
      <c r="B112" s="324"/>
      <c r="C112" s="362"/>
      <c r="D112" s="363"/>
      <c r="E112" s="207" t="s">
        <v>220</v>
      </c>
      <c r="F112" s="208"/>
      <c r="G112" s="209"/>
      <c r="H112" s="86" t="str">
        <f t="shared" si="22"/>
        <v>---</v>
      </c>
      <c r="I112" s="86" t="str">
        <f t="shared" si="23"/>
        <v>---</v>
      </c>
      <c r="J112" s="86" t="str">
        <f t="shared" si="24"/>
        <v>---</v>
      </c>
      <c r="K112" s="86" t="str">
        <f t="shared" si="25"/>
        <v>---</v>
      </c>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15.6" customHeight="1" thickBot="1">
      <c r="B113" s="324"/>
      <c r="C113" s="360" t="s">
        <v>114</v>
      </c>
      <c r="D113" s="361"/>
      <c r="E113" s="207" t="s">
        <v>115</v>
      </c>
      <c r="F113" s="208"/>
      <c r="G113" s="209"/>
      <c r="H113" s="86" t="str">
        <f t="shared" si="22"/>
        <v>---</v>
      </c>
      <c r="I113" s="86" t="str">
        <f t="shared" si="23"/>
        <v>---</v>
      </c>
      <c r="J113" s="86" t="str">
        <f t="shared" si="24"/>
        <v>---</v>
      </c>
      <c r="K113" s="86" t="str">
        <f t="shared" si="25"/>
        <v>---</v>
      </c>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5.6" customHeight="1" thickBot="1">
      <c r="B114" s="324"/>
      <c r="C114" s="341"/>
      <c r="D114" s="342"/>
      <c r="E114" s="207" t="s">
        <v>118</v>
      </c>
      <c r="F114" s="208"/>
      <c r="G114" s="209"/>
      <c r="H114" s="86" t="str">
        <f t="shared" si="22"/>
        <v>---</v>
      </c>
      <c r="I114" s="86" t="str">
        <f t="shared" si="23"/>
        <v>---</v>
      </c>
      <c r="J114" s="86" t="str">
        <f t="shared" si="24"/>
        <v>---</v>
      </c>
      <c r="K114" s="86" t="str">
        <f t="shared" si="25"/>
        <v>---</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thickBot="1">
      <c r="B115" s="324"/>
      <c r="C115" s="341"/>
      <c r="D115" s="342"/>
      <c r="E115" s="207" t="s">
        <v>221</v>
      </c>
      <c r="F115" s="208"/>
      <c r="G115" s="209"/>
      <c r="H115" s="86" t="str">
        <f t="shared" si="22"/>
        <v>---</v>
      </c>
      <c r="I115" s="86" t="str">
        <f t="shared" si="23"/>
        <v>---</v>
      </c>
      <c r="J115" s="86" t="str">
        <f t="shared" si="24"/>
        <v>---</v>
      </c>
      <c r="K115" s="86" t="str">
        <f t="shared" si="25"/>
        <v>---</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thickBot="1">
      <c r="B116" s="325"/>
      <c r="C116" s="362"/>
      <c r="D116" s="363"/>
      <c r="E116" s="207" t="s">
        <v>122</v>
      </c>
      <c r="F116" s="208"/>
      <c r="G116" s="209"/>
      <c r="H116" s="86" t="str">
        <f t="shared" si="22"/>
        <v>---</v>
      </c>
      <c r="I116" s="86" t="str">
        <f t="shared" si="23"/>
        <v>---</v>
      </c>
      <c r="J116" s="86" t="str">
        <f t="shared" si="24"/>
        <v>---</v>
      </c>
      <c r="K116" s="86" t="str">
        <f t="shared" si="25"/>
        <v>---</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thickBot="1">
      <c r="B117" s="324">
        <v>2</v>
      </c>
      <c r="C117" s="326" t="s">
        <v>124</v>
      </c>
      <c r="D117" s="327"/>
      <c r="E117" s="207" t="s">
        <v>125</v>
      </c>
      <c r="F117" s="205"/>
      <c r="G117" s="209"/>
      <c r="H117" s="86" t="str">
        <f t="shared" si="22"/>
        <v>---</v>
      </c>
      <c r="I117" s="86" t="str">
        <f t="shared" si="23"/>
        <v>---</v>
      </c>
      <c r="J117" s="86" t="str">
        <f t="shared" si="24"/>
        <v>---</v>
      </c>
      <c r="K117" s="86" t="str">
        <f t="shared" si="25"/>
        <v>---</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thickBot="1">
      <c r="B118" s="324"/>
      <c r="C118" s="326"/>
      <c r="D118" s="327"/>
      <c r="E118" s="207" t="s">
        <v>236</v>
      </c>
      <c r="F118" s="205"/>
      <c r="G118" s="209"/>
      <c r="H118" s="86" t="str">
        <f t="shared" si="22"/>
        <v>---</v>
      </c>
      <c r="I118" s="86" t="str">
        <f t="shared" si="23"/>
        <v>---</v>
      </c>
      <c r="J118" s="86" t="str">
        <f t="shared" si="24"/>
        <v>---</v>
      </c>
      <c r="K118" s="86" t="str">
        <f t="shared" si="25"/>
        <v>---</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thickBot="1">
      <c r="B119" s="324"/>
      <c r="C119" s="326"/>
      <c r="D119" s="327"/>
      <c r="E119" s="207" t="s">
        <v>129</v>
      </c>
      <c r="F119" s="205"/>
      <c r="G119" s="209"/>
      <c r="H119" s="86" t="str">
        <f t="shared" si="22"/>
        <v>---</v>
      </c>
      <c r="I119" s="86" t="str">
        <f t="shared" si="23"/>
        <v>---</v>
      </c>
      <c r="J119" s="86" t="str">
        <f t="shared" si="24"/>
        <v>---</v>
      </c>
      <c r="K119" s="86" t="str">
        <f t="shared" si="25"/>
        <v>---</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thickBot="1">
      <c r="B120" s="324"/>
      <c r="C120" s="326" t="s">
        <v>131</v>
      </c>
      <c r="D120" s="327"/>
      <c r="E120" s="207" t="s">
        <v>132</v>
      </c>
      <c r="F120" s="205"/>
      <c r="G120" s="209"/>
      <c r="H120" s="86" t="str">
        <f t="shared" si="22"/>
        <v>---</v>
      </c>
      <c r="I120" s="86" t="str">
        <f t="shared" si="23"/>
        <v>---</v>
      </c>
      <c r="J120" s="86" t="str">
        <f t="shared" si="24"/>
        <v>---</v>
      </c>
      <c r="K120" s="86" t="str">
        <f t="shared" si="25"/>
        <v>---</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7.25" customHeight="1" thickBot="1">
      <c r="B121" s="324"/>
      <c r="C121" s="326"/>
      <c r="D121" s="327"/>
      <c r="E121" s="207" t="s">
        <v>134</v>
      </c>
      <c r="F121" s="205"/>
      <c r="G121" s="209"/>
      <c r="H121" s="86" t="str">
        <f t="shared" si="22"/>
        <v>---</v>
      </c>
      <c r="I121" s="86" t="str">
        <f t="shared" si="23"/>
        <v>---</v>
      </c>
      <c r="J121" s="86" t="str">
        <f t="shared" si="24"/>
        <v>---</v>
      </c>
      <c r="K121" s="86" t="str">
        <f t="shared" si="25"/>
        <v>---</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thickBot="1">
      <c r="B122" s="324"/>
      <c r="C122" s="326"/>
      <c r="D122" s="327"/>
      <c r="E122" s="207" t="s">
        <v>136</v>
      </c>
      <c r="F122" s="205"/>
      <c r="G122" s="209"/>
      <c r="H122" s="86" t="str">
        <f t="shared" si="22"/>
        <v>---</v>
      </c>
      <c r="I122" s="86" t="str">
        <f t="shared" si="23"/>
        <v>---</v>
      </c>
      <c r="J122" s="86" t="str">
        <f t="shared" si="24"/>
        <v>---</v>
      </c>
      <c r="K122" s="86" t="str">
        <f t="shared" si="25"/>
        <v>---</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thickBot="1">
      <c r="B123" s="324"/>
      <c r="C123" s="326" t="s">
        <v>138</v>
      </c>
      <c r="D123" s="327"/>
      <c r="E123" s="207" t="s">
        <v>139</v>
      </c>
      <c r="F123" s="205"/>
      <c r="G123" s="209"/>
      <c r="H123" s="86" t="str">
        <f t="shared" si="22"/>
        <v>---</v>
      </c>
      <c r="I123" s="86" t="str">
        <f t="shared" si="23"/>
        <v>---</v>
      </c>
      <c r="J123" s="86" t="str">
        <f t="shared" si="24"/>
        <v>---</v>
      </c>
      <c r="K123" s="86" t="str">
        <f t="shared" si="25"/>
        <v>---</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thickBot="1">
      <c r="B124" s="324"/>
      <c r="C124" s="326"/>
      <c r="D124" s="327"/>
      <c r="E124" s="207" t="s">
        <v>141</v>
      </c>
      <c r="F124" s="205"/>
      <c r="G124" s="209"/>
      <c r="H124" s="86" t="str">
        <f t="shared" si="22"/>
        <v>---</v>
      </c>
      <c r="I124" s="86" t="str">
        <f t="shared" si="23"/>
        <v>---</v>
      </c>
      <c r="J124" s="86" t="str">
        <f t="shared" si="24"/>
        <v>---</v>
      </c>
      <c r="K124" s="86" t="str">
        <f t="shared" si="25"/>
        <v>---</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thickBot="1">
      <c r="B125" s="324"/>
      <c r="C125" s="326"/>
      <c r="D125" s="327"/>
      <c r="E125" s="207" t="s">
        <v>143</v>
      </c>
      <c r="F125" s="205"/>
      <c r="G125" s="209"/>
      <c r="H125" s="86" t="str">
        <f t="shared" si="22"/>
        <v>---</v>
      </c>
      <c r="I125" s="86" t="str">
        <f t="shared" si="23"/>
        <v>---</v>
      </c>
      <c r="J125" s="86" t="str">
        <f t="shared" si="24"/>
        <v>---</v>
      </c>
      <c r="K125" s="86" t="str">
        <f t="shared" si="25"/>
        <v>---</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thickBot="1">
      <c r="B126" s="324"/>
      <c r="C126" s="326" t="s">
        <v>145</v>
      </c>
      <c r="D126" s="327"/>
      <c r="E126" s="207" t="s">
        <v>146</v>
      </c>
      <c r="F126" s="205"/>
      <c r="G126" s="209"/>
      <c r="H126" s="86" t="str">
        <f t="shared" si="22"/>
        <v>---</v>
      </c>
      <c r="I126" s="86" t="str">
        <f t="shared" si="23"/>
        <v>---</v>
      </c>
      <c r="J126" s="86" t="str">
        <f t="shared" si="24"/>
        <v>---</v>
      </c>
      <c r="K126" s="86" t="str">
        <f t="shared" si="25"/>
        <v>---</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5.6" customHeight="1" thickBot="1">
      <c r="B127" s="324"/>
      <c r="C127" s="326"/>
      <c r="D127" s="327"/>
      <c r="E127" s="207" t="s">
        <v>148</v>
      </c>
      <c r="F127" s="205"/>
      <c r="G127" s="209"/>
      <c r="H127" s="86" t="str">
        <f t="shared" si="22"/>
        <v>---</v>
      </c>
      <c r="I127" s="86" t="str">
        <f t="shared" si="23"/>
        <v>---</v>
      </c>
      <c r="J127" s="86" t="str">
        <f t="shared" si="24"/>
        <v>---</v>
      </c>
      <c r="K127" s="86" t="str">
        <f t="shared" si="25"/>
        <v>---</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thickBot="1">
      <c r="B128" s="325"/>
      <c r="C128" s="326"/>
      <c r="D128" s="327"/>
      <c r="E128" s="207" t="s">
        <v>150</v>
      </c>
      <c r="F128" s="205"/>
      <c r="G128" s="209"/>
      <c r="H128" s="86" t="str">
        <f t="shared" si="22"/>
        <v>---</v>
      </c>
      <c r="I128" s="86" t="str">
        <f t="shared" si="23"/>
        <v>---</v>
      </c>
      <c r="J128" s="86" t="str">
        <f t="shared" si="24"/>
        <v>---</v>
      </c>
      <c r="K128" s="86" t="str">
        <f t="shared" si="25"/>
        <v>---</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thickBot="1">
      <c r="B129" s="328">
        <v>3</v>
      </c>
      <c r="C129" s="364" t="s">
        <v>152</v>
      </c>
      <c r="D129" s="365"/>
      <c r="E129" s="207" t="s">
        <v>229</v>
      </c>
      <c r="F129" s="208"/>
      <c r="G129" s="209"/>
      <c r="H129" s="86" t="str">
        <f t="shared" si="22"/>
        <v>---</v>
      </c>
      <c r="I129" s="86" t="str">
        <f t="shared" si="23"/>
        <v>---</v>
      </c>
      <c r="J129" s="86" t="str">
        <f t="shared" si="24"/>
        <v>---</v>
      </c>
      <c r="K129" s="86" t="str">
        <f t="shared" si="25"/>
        <v>---</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324"/>
      <c r="C130" s="331"/>
      <c r="D130" s="332"/>
      <c r="E130" s="207" t="s">
        <v>155</v>
      </c>
      <c r="F130" s="208"/>
      <c r="G130" s="209"/>
      <c r="H130" s="86" t="str">
        <f t="shared" si="22"/>
        <v>---</v>
      </c>
      <c r="I130" s="86" t="str">
        <f t="shared" si="23"/>
        <v>---</v>
      </c>
      <c r="J130" s="86" t="str">
        <f t="shared" si="24"/>
        <v>---</v>
      </c>
      <c r="K130" s="86" t="str">
        <f t="shared" si="25"/>
        <v>---</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324"/>
      <c r="C131" s="366"/>
      <c r="D131" s="367"/>
      <c r="E131" s="207" t="s">
        <v>157</v>
      </c>
      <c r="F131" s="208"/>
      <c r="G131" s="209"/>
      <c r="H131" s="86" t="str">
        <f t="shared" si="22"/>
        <v>---</v>
      </c>
      <c r="I131" s="86" t="str">
        <f t="shared" si="23"/>
        <v>---</v>
      </c>
      <c r="J131" s="86" t="str">
        <f t="shared" si="24"/>
        <v>---</v>
      </c>
      <c r="K131" s="86" t="str">
        <f t="shared" si="25"/>
        <v>---</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324"/>
      <c r="C132" s="364" t="s">
        <v>230</v>
      </c>
      <c r="D132" s="365"/>
      <c r="E132" s="207" t="s">
        <v>231</v>
      </c>
      <c r="F132" s="208"/>
      <c r="G132" s="209"/>
      <c r="H132" s="86" t="str">
        <f t="shared" si="22"/>
        <v>---</v>
      </c>
      <c r="I132" s="86" t="str">
        <f t="shared" si="23"/>
        <v>---</v>
      </c>
      <c r="J132" s="86" t="str">
        <f t="shared" si="24"/>
        <v>---</v>
      </c>
      <c r="K132" s="86" t="str">
        <f t="shared" si="25"/>
        <v>---</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324"/>
      <c r="C133" s="331"/>
      <c r="D133" s="332"/>
      <c r="E133" s="207" t="s">
        <v>232</v>
      </c>
      <c r="F133" s="208"/>
      <c r="G133" s="209"/>
      <c r="H133" s="86" t="str">
        <f t="shared" si="22"/>
        <v>---</v>
      </c>
      <c r="I133" s="86" t="str">
        <f t="shared" si="23"/>
        <v>---</v>
      </c>
      <c r="J133" s="86" t="str">
        <f t="shared" si="24"/>
        <v>---</v>
      </c>
      <c r="K133" s="86" t="str">
        <f t="shared" si="25"/>
        <v>---</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324"/>
      <c r="C134" s="331"/>
      <c r="D134" s="332"/>
      <c r="E134" s="207" t="s">
        <v>164</v>
      </c>
      <c r="F134" s="208"/>
      <c r="G134" s="209"/>
      <c r="H134" s="86" t="str">
        <f t="shared" si="22"/>
        <v>---</v>
      </c>
      <c r="I134" s="86" t="str">
        <f t="shared" si="23"/>
        <v>---</v>
      </c>
      <c r="J134" s="86" t="str">
        <f t="shared" si="24"/>
        <v>---</v>
      </c>
      <c r="K134" s="86" t="str">
        <f t="shared" si="25"/>
        <v>---</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325"/>
      <c r="C135" s="366"/>
      <c r="D135" s="367"/>
      <c r="E135" s="207" t="s">
        <v>235</v>
      </c>
      <c r="F135" s="208"/>
      <c r="G135" s="210"/>
      <c r="H135" s="86" t="str">
        <f t="shared" si="22"/>
        <v>---</v>
      </c>
      <c r="I135" s="86" t="str">
        <f t="shared" si="23"/>
        <v>---</v>
      </c>
      <c r="J135" s="86" t="str">
        <f t="shared" si="24"/>
        <v>---</v>
      </c>
      <c r="K135" s="86" t="str">
        <f t="shared" si="25"/>
        <v>---</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6.899999999999999" thickBot="1">
      <c r="B136" s="207" t="s">
        <v>168</v>
      </c>
      <c r="C136" s="212"/>
      <c r="D136" s="212"/>
      <c r="E136" s="212"/>
      <c r="F136" s="213"/>
      <c r="G136" s="209"/>
      <c r="H136" s="89">
        <f>AX42</f>
        <v>0</v>
      </c>
      <c r="I136" s="89">
        <f>AX36</f>
        <v>0</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6.899999999999999" thickBot="1">
      <c r="B137" s="207" t="s">
        <v>170</v>
      </c>
      <c r="C137" s="212"/>
      <c r="D137" s="212"/>
      <c r="E137" s="212"/>
      <c r="F137" s="213"/>
      <c r="G137" s="209"/>
      <c r="H137" s="89">
        <f>AY42</f>
        <v>0</v>
      </c>
      <c r="I137" s="89">
        <f>AY36</f>
        <v>0</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6.899999999999999" thickBot="1">
      <c r="B138" s="207" t="s">
        <v>172</v>
      </c>
      <c r="C138" s="212"/>
      <c r="D138" s="212"/>
      <c r="E138" s="212"/>
      <c r="F138" s="213"/>
      <c r="G138" s="209"/>
      <c r="H138" s="89">
        <f>AZ42</f>
        <v>0</v>
      </c>
      <c r="I138" s="89">
        <f>AZ36</f>
        <v>0</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6.899999999999999" thickBot="1">
      <c r="B139" s="90"/>
      <c r="C139" s="123"/>
      <c r="D139" s="124" t="s">
        <v>174</v>
      </c>
      <c r="E139" s="125"/>
      <c r="F139" s="91"/>
      <c r="G139" s="92"/>
      <c r="H139" s="93" t="str">
        <f>BA43</f>
        <v/>
      </c>
      <c r="I139" s="93" t="str">
        <f>BA37</f>
        <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ht="13.9">
      <c r="B140" s="1"/>
      <c r="C140" s="1"/>
      <c r="D140" s="1"/>
      <c r="E140" s="1"/>
      <c r="F140" s="1"/>
      <c r="G140" s="1"/>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3.15" customHeight="1">
      <c r="B141" s="315" t="s">
        <v>234</v>
      </c>
      <c r="C141" s="316"/>
      <c r="D141" s="316"/>
      <c r="E141" s="316"/>
      <c r="F141" s="316"/>
      <c r="G141" s="316"/>
      <c r="H141" s="316"/>
      <c r="I141" s="316"/>
      <c r="J141" s="316"/>
      <c r="K141" s="317"/>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ht="13.9">
      <c r="B142" s="318"/>
      <c r="C142" s="319"/>
      <c r="D142" s="319"/>
      <c r="E142" s="319"/>
      <c r="F142" s="319"/>
      <c r="G142" s="319"/>
      <c r="H142" s="319"/>
      <c r="I142" s="319"/>
      <c r="J142" s="319"/>
      <c r="K142" s="320"/>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ht="13.9">
      <c r="B143" s="318"/>
      <c r="C143" s="319"/>
      <c r="D143" s="319"/>
      <c r="E143" s="319"/>
      <c r="F143" s="319"/>
      <c r="G143" s="319"/>
      <c r="H143" s="319"/>
      <c r="I143" s="319"/>
      <c r="J143" s="319"/>
      <c r="K143" s="320"/>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ht="13.9">
      <c r="B144" s="318"/>
      <c r="C144" s="319"/>
      <c r="D144" s="319"/>
      <c r="E144" s="319"/>
      <c r="F144" s="319"/>
      <c r="G144" s="319"/>
      <c r="H144" s="319"/>
      <c r="I144" s="319"/>
      <c r="J144" s="319"/>
      <c r="K144" s="320"/>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ht="13.9">
      <c r="B145" s="318"/>
      <c r="C145" s="319"/>
      <c r="D145" s="319"/>
      <c r="E145" s="319"/>
      <c r="F145" s="319"/>
      <c r="G145" s="319"/>
      <c r="H145" s="319"/>
      <c r="I145" s="319"/>
      <c r="J145" s="319"/>
      <c r="K145" s="320"/>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ht="13.9">
      <c r="B146" s="318"/>
      <c r="C146" s="319"/>
      <c r="D146" s="319"/>
      <c r="E146" s="319"/>
      <c r="F146" s="319"/>
      <c r="G146" s="319"/>
      <c r="H146" s="319"/>
      <c r="I146" s="319"/>
      <c r="J146" s="319"/>
      <c r="K146" s="320"/>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ht="13.9">
      <c r="B147" s="318"/>
      <c r="C147" s="319"/>
      <c r="D147" s="319"/>
      <c r="E147" s="319"/>
      <c r="F147" s="319"/>
      <c r="G147" s="319"/>
      <c r="H147" s="319"/>
      <c r="I147" s="319"/>
      <c r="J147" s="319"/>
      <c r="K147" s="320"/>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ht="13.9">
      <c r="B148" s="318"/>
      <c r="C148" s="319"/>
      <c r="D148" s="319"/>
      <c r="E148" s="319"/>
      <c r="F148" s="319"/>
      <c r="G148" s="319"/>
      <c r="H148" s="319"/>
      <c r="I148" s="319"/>
      <c r="J148" s="319"/>
      <c r="K148" s="320"/>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ht="13.9">
      <c r="B149" s="318"/>
      <c r="C149" s="319"/>
      <c r="D149" s="319"/>
      <c r="E149" s="319"/>
      <c r="F149" s="319"/>
      <c r="G149" s="319"/>
      <c r="H149" s="319"/>
      <c r="I149" s="319"/>
      <c r="J149" s="319"/>
      <c r="K149" s="320"/>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ht="13.9">
      <c r="B150" s="318"/>
      <c r="C150" s="319"/>
      <c r="D150" s="319"/>
      <c r="E150" s="319"/>
      <c r="F150" s="319"/>
      <c r="G150" s="319"/>
      <c r="H150" s="319"/>
      <c r="I150" s="319"/>
      <c r="J150" s="319"/>
      <c r="K150" s="320"/>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ht="13.9">
      <c r="B151" s="318"/>
      <c r="C151" s="319"/>
      <c r="D151" s="319"/>
      <c r="E151" s="319"/>
      <c r="F151" s="319"/>
      <c r="G151" s="319"/>
      <c r="H151" s="319"/>
      <c r="I151" s="319"/>
      <c r="J151" s="319"/>
      <c r="K151" s="320"/>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ht="13.9">
      <c r="B152" s="318"/>
      <c r="C152" s="319"/>
      <c r="D152" s="319"/>
      <c r="E152" s="319"/>
      <c r="F152" s="319"/>
      <c r="G152" s="319"/>
      <c r="H152" s="319"/>
      <c r="I152" s="319"/>
      <c r="J152" s="319"/>
      <c r="K152" s="320"/>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ht="13.9">
      <c r="B153" s="318"/>
      <c r="C153" s="319"/>
      <c r="D153" s="319"/>
      <c r="E153" s="319"/>
      <c r="F153" s="319"/>
      <c r="G153" s="319"/>
      <c r="H153" s="319"/>
      <c r="I153" s="319"/>
      <c r="J153" s="319"/>
      <c r="K153" s="320"/>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ht="13.9">
      <c r="B154" s="318"/>
      <c r="C154" s="319"/>
      <c r="D154" s="319"/>
      <c r="E154" s="319"/>
      <c r="F154" s="319"/>
      <c r="G154" s="319"/>
      <c r="H154" s="319"/>
      <c r="I154" s="319"/>
      <c r="J154" s="319"/>
      <c r="K154" s="320"/>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ht="13.9">
      <c r="B155" s="321"/>
      <c r="C155" s="322"/>
      <c r="D155" s="322"/>
      <c r="E155" s="322"/>
      <c r="F155" s="322"/>
      <c r="G155" s="322"/>
      <c r="H155" s="322"/>
      <c r="I155" s="322"/>
      <c r="J155" s="322"/>
      <c r="K155" s="323"/>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ht="13.9">
      <c r="B156" s="1"/>
      <c r="C156" s="1"/>
      <c r="D156" s="1"/>
      <c r="E156" s="1"/>
      <c r="F156" s="1"/>
      <c r="G156" s="1"/>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ht="13.9">
      <c r="B157" s="1"/>
      <c r="C157" s="1"/>
      <c r="D157" s="1"/>
      <c r="E157" s="1"/>
      <c r="F157" s="1"/>
      <c r="G157" s="1"/>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ht="13.9" hidden="1">
      <c r="B158" s="1"/>
      <c r="C158" s="1"/>
      <c r="D158" s="1"/>
      <c r="E158" s="1"/>
      <c r="F158" s="1"/>
      <c r="G158" s="1"/>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ht="13.9" hidden="1">
      <c r="B159" s="1"/>
      <c r="C159" s="1"/>
      <c r="D159" s="1"/>
      <c r="E159" s="1"/>
      <c r="F159" s="1"/>
      <c r="G159" s="1"/>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ht="13.9" hidden="1">
      <c r="B160" s="1"/>
      <c r="C160" s="1"/>
      <c r="D160" s="1"/>
      <c r="E160" s="1"/>
      <c r="F160" s="1"/>
      <c r="G160" s="1"/>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ht="13.9" hidden="1">
      <c r="B161" s="1"/>
      <c r="C161" s="1"/>
      <c r="D161" s="1"/>
      <c r="E161" s="1"/>
      <c r="F161" s="1"/>
      <c r="G161" s="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ht="13.9" hidden="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ht="13.9" hidden="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ht="13.9" hidden="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ht="13.9" hidden="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ht="13.9" hidden="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ht="13.9" hidden="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ht="13.9" hidden="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ht="13.9" hidden="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ht="13.9" hidden="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ht="13.9" hidden="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ht="13.9" hidden="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ht="13.9" hidden="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sheetData>
  <protectedRanges>
    <protectedRange sqref="BL37:BV58 BR78:BR107 BV3:CE27 AR113:AT137 Y3:AH27" name="Expected"/>
    <protectedRange sqref="H3:K27" name="Year4Range"/>
    <protectedRange sqref="X3:X27 L3:R27" name="Year5Range"/>
  </protectedRanges>
  <mergeCells count="40">
    <mergeCell ref="B141:K155"/>
    <mergeCell ref="B117:B128"/>
    <mergeCell ref="C117:D119"/>
    <mergeCell ref="C120:D122"/>
    <mergeCell ref="C123:D125"/>
    <mergeCell ref="C126:D128"/>
    <mergeCell ref="B129:B135"/>
    <mergeCell ref="C129:D131"/>
    <mergeCell ref="C132:D135"/>
    <mergeCell ref="B111:B116"/>
    <mergeCell ref="C111:D112"/>
    <mergeCell ref="C113:D116"/>
    <mergeCell ref="B31:F31"/>
    <mergeCell ref="B33:C34"/>
    <mergeCell ref="B35:K35"/>
    <mergeCell ref="B36:D36"/>
    <mergeCell ref="E36:H36"/>
    <mergeCell ref="I36:K36"/>
    <mergeCell ref="B37:D37"/>
    <mergeCell ref="E37:H37"/>
    <mergeCell ref="I37:K37"/>
    <mergeCell ref="C110:D110"/>
    <mergeCell ref="E110:G110"/>
    <mergeCell ref="G72:K72"/>
    <mergeCell ref="B30:G30"/>
    <mergeCell ref="C2:D2"/>
    <mergeCell ref="E2:G2"/>
    <mergeCell ref="B3:B8"/>
    <mergeCell ref="C3:D4"/>
    <mergeCell ref="C5:D8"/>
    <mergeCell ref="B9:B20"/>
    <mergeCell ref="C9:D11"/>
    <mergeCell ref="C12:D14"/>
    <mergeCell ref="C15:D17"/>
    <mergeCell ref="C18:D20"/>
    <mergeCell ref="B21:B27"/>
    <mergeCell ref="C21:D23"/>
    <mergeCell ref="C24:D27"/>
    <mergeCell ref="B28:G28"/>
    <mergeCell ref="B29:G29"/>
  </mergeCells>
  <conditionalFormatting sqref="D43:D45 F43:F45 H43:H45 J43:J45">
    <cfRule type="containsErrors" dxfId="59" priority="11">
      <formula>ISERROR(D43)</formula>
    </cfRule>
  </conditionalFormatting>
  <conditionalFormatting sqref="H111:I135">
    <cfRule type="containsText" dxfId="58" priority="1" operator="containsText" text="error">
      <formula>NOT(ISERROR(SEARCH("error",H111)))</formula>
    </cfRule>
  </conditionalFormatting>
  <conditionalFormatting sqref="H3:K9 R3:R27 Y3:AH27 AK3:AT27 AV3:AV27 BJ3:BT27 BV3:CE27 L4:L21 M4:Q27 I10:K12 H10:H27 K13:K21 I13:J27 K22:L27">
    <cfRule type="containsText" dxfId="57" priority="8" operator="containsText" text="*80">
      <formula>NOT(ISERROR(SEARCH("*80",H3)))</formula>
    </cfRule>
    <cfRule type="containsText" dxfId="56" priority="9" operator="containsText" text="60-79">
      <formula>NOT(ISERROR(SEARCH("60-79",H3)))</formula>
    </cfRule>
    <cfRule type="containsText" dxfId="55" priority="10" operator="containsText" text="&lt;60">
      <formula>NOT(ISERROR(SEARCH("&lt;60",H3)))</formula>
    </cfRule>
  </conditionalFormatting>
  <conditionalFormatting sqref="I111:K135 H111:H139">
    <cfRule type="containsText" dxfId="54" priority="2" operator="containsText" text="80">
      <formula>NOT(ISERROR(SEARCH("80",H111)))</formula>
    </cfRule>
    <cfRule type="containsText" dxfId="53" priority="3" operator="containsText" text="60-79">
      <formula>NOT(ISERROR(SEARCH("60-79",H111)))</formula>
    </cfRule>
    <cfRule type="containsText" dxfId="52" priority="4" operator="containsText" text="&lt;60">
      <formula>NOT(ISERROR(SEARCH("&lt;60",H111)))</formula>
    </cfRule>
  </conditionalFormatting>
  <conditionalFormatting sqref="L3:Q3">
    <cfRule type="containsText" dxfId="51" priority="5" operator="containsText" text="*80">
      <formula>NOT(ISERROR(SEARCH("*80",L3)))</formula>
    </cfRule>
    <cfRule type="containsText" dxfId="50" priority="6" operator="containsText" text="60-79">
      <formula>NOT(ISERROR(SEARCH("60-79",L3)))</formula>
    </cfRule>
    <cfRule type="containsText" dxfId="49" priority="7" operator="containsText" text="&lt;60">
      <formula>NOT(ISERROR(SEARCH("&lt;60",L3)))</formula>
    </cfRule>
  </conditionalFormatting>
  <dataValidations count="2">
    <dataValidation type="list" allowBlank="1" showInputMessage="1" showErrorMessage="1" errorTitle="Error in entry" error="Please use list items only." sqref="H3:R27 Y3:AH27" xr:uid="{977D7A5E-C8B0-44C8-8444-EA88A5B675D7}">
      <formula1>ValidDepts</formula1>
    </dataValidation>
    <dataValidation allowBlank="1" showInputMessage="1" showErrorMessage="1" errorTitle="Error in entry" error="Please use list items only." sqref="BL37:BV58 BJ35:BT35 BJ28:BT31 BV28:CE31 AK3:AT30 AU113:BE137" xr:uid="{7902CC34-B0DD-49EC-8D93-8E43BAB5B02D}"/>
  </dataValidations>
  <pageMargins left="0.70866141732283472" right="0.70866141732283472" top="0.74803149606299213" bottom="0.74803149606299213" header="0.31496062992125984" footer="0.31496062992125984"/>
  <pageSetup paperSize="9" scale="68" fitToHeight="0" orientation="portrait"/>
  <rowBreaks count="1" manualBreakCount="1">
    <brk id="108" max="12" man="1"/>
  </rowBreaks>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A7321-18C4-4BD6-ADF8-CF9E92D47939}">
  <sheetPr>
    <pageSetUpPr fitToPage="1"/>
  </sheetPr>
  <dimension ref="A1:CN173"/>
  <sheetViews>
    <sheetView showGridLines="0" topLeftCell="A133" zoomScaleNormal="100" zoomScaleSheetLayoutView="80" zoomScalePageLayoutView="25" workbookViewId="0">
      <selection activeCell="G72" sqref="G72:K72"/>
    </sheetView>
  </sheetViews>
  <sheetFormatPr defaultColWidth="8.7109375" defaultRowHeight="13.15" customHeight="1" zeroHeight="1"/>
  <cols>
    <col min="1" max="1" width="2.7109375" style="1" customWidth="1"/>
    <col min="2" max="6" width="10.7109375" style="1" customWidth="1"/>
    <col min="7" max="7" width="20.42578125" style="1" customWidth="1"/>
    <col min="8" max="13" width="10.7109375" style="8" customWidth="1"/>
    <col min="14" max="16" width="10.7109375" style="8" hidden="1" customWidth="1"/>
    <col min="17" max="23" width="10.7109375" style="1" hidden="1" customWidth="1"/>
    <col min="24" max="24" width="2.7109375" style="1" customWidth="1"/>
    <col min="25" max="26" width="10.7109375" style="1" customWidth="1"/>
    <col min="27" max="27" width="10.7109375" style="8" customWidth="1"/>
    <col min="28" max="28" width="10.7109375" style="1" customWidth="1"/>
    <col min="29" max="29" width="11.7109375" style="1" customWidth="1"/>
    <col min="30" max="34" width="10.7109375" style="8" hidden="1" customWidth="1"/>
    <col min="35" max="35" width="2.7109375" style="8" customWidth="1"/>
    <col min="36" max="36" width="5.42578125" style="8" customWidth="1"/>
    <col min="37" max="37" width="12.28515625" style="1" hidden="1" customWidth="1"/>
    <col min="38" max="38" width="9.28515625" style="1" hidden="1" customWidth="1"/>
    <col min="39" max="39" width="15.28515625" style="1" hidden="1" customWidth="1"/>
    <col min="40" max="40" width="10" style="1" hidden="1" customWidth="1"/>
    <col min="41" max="41" width="13.42578125" style="1" hidden="1" customWidth="1"/>
    <col min="42" max="42" width="15.7109375" style="1" hidden="1" customWidth="1"/>
    <col min="43" max="43" width="13.7109375" style="1" hidden="1" customWidth="1"/>
    <col min="44" max="44" width="12.7109375" style="1" hidden="1" customWidth="1"/>
    <col min="45" max="49" width="8.7109375" style="1" hidden="1" customWidth="1"/>
    <col min="50" max="50" width="16.7109375" style="1" hidden="1" customWidth="1"/>
    <col min="51" max="51" width="8.7109375" style="1" hidden="1" customWidth="1"/>
    <col min="52" max="53" width="11.7109375" style="1" hidden="1" customWidth="1"/>
    <col min="54" max="63" width="8.7109375" style="1" hidden="1" customWidth="1"/>
    <col min="64" max="64" width="13" style="8" hidden="1" customWidth="1"/>
    <col min="65" max="65" width="11.28515625" style="8" hidden="1" customWidth="1"/>
    <col min="66" max="68" width="8.7109375" style="8" hidden="1" customWidth="1"/>
    <col min="69" max="71" width="13" style="8" hidden="1" customWidth="1"/>
    <col min="72" max="72" width="11.7109375" style="8" hidden="1" customWidth="1"/>
    <col min="73" max="73" width="7.42578125" style="8" hidden="1" customWidth="1"/>
    <col min="74" max="74" width="13.28515625" style="8" hidden="1" customWidth="1"/>
    <col min="75" max="82" width="7.42578125" style="8" hidden="1" customWidth="1"/>
    <col min="83" max="84" width="6.7109375" style="8" hidden="1" customWidth="1"/>
    <col min="85" max="85" width="8.7109375" style="1" hidden="1" customWidth="1"/>
    <col min="86" max="86" width="11.28515625" style="8" hidden="1" customWidth="1"/>
    <col min="87" max="87" width="8.7109375" style="1" hidden="1" customWidth="1"/>
    <col min="88" max="88" width="8.7109375" style="8" hidden="1" customWidth="1"/>
    <col min="89" max="89" width="8.7109375" style="1" hidden="1" customWidth="1"/>
    <col min="90" max="90" width="8.7109375" style="8" hidden="1" customWidth="1"/>
    <col min="91" max="91" width="8.7109375" style="1" hidden="1" customWidth="1"/>
    <col min="92" max="92" width="8.7109375" style="8" hidden="1" customWidth="1"/>
    <col min="93" max="16383" width="0" style="1" hidden="1" customWidth="1"/>
    <col min="16384" max="16384" width="0.28515625" style="1" customWidth="1"/>
  </cols>
  <sheetData>
    <row r="1" spans="2:92" ht="7.15" customHeight="1" thickBot="1">
      <c r="H1" s="2"/>
      <c r="I1" s="3"/>
      <c r="J1" s="3"/>
      <c r="K1" s="3"/>
      <c r="L1" s="3"/>
      <c r="M1" s="4"/>
      <c r="N1" s="4"/>
      <c r="O1" s="4"/>
      <c r="P1" s="4"/>
      <c r="AA1" s="3"/>
      <c r="AD1" s="3"/>
      <c r="AE1" s="3"/>
      <c r="AF1" s="3"/>
      <c r="AG1" s="3"/>
      <c r="AH1" s="3"/>
      <c r="AI1" s="3"/>
      <c r="AJ1" s="3"/>
      <c r="AW1" s="5" t="s">
        <v>38</v>
      </c>
      <c r="AX1" s="5"/>
      <c r="BE1" s="1" t="s">
        <v>39</v>
      </c>
      <c r="BJ1" s="5" t="s">
        <v>40</v>
      </c>
      <c r="BK1" s="5"/>
      <c r="BL1" s="6"/>
      <c r="BM1" s="7"/>
      <c r="BN1" s="3"/>
      <c r="BO1" s="3"/>
      <c r="BP1" s="3"/>
      <c r="BT1" s="4"/>
      <c r="BU1" s="4"/>
      <c r="BV1" s="9" t="s">
        <v>41</v>
      </c>
      <c r="BW1" s="10"/>
      <c r="BX1" s="10"/>
      <c r="BY1" s="10"/>
      <c r="BZ1" s="11"/>
      <c r="CH1" s="3"/>
      <c r="CJ1" s="3"/>
      <c r="CL1" s="3"/>
      <c r="CN1" s="3"/>
    </row>
    <row r="2" spans="2:92" ht="41.65" customHeight="1" thickBot="1">
      <c r="B2" s="12" t="s">
        <v>42</v>
      </c>
      <c r="C2" s="266" t="s">
        <v>43</v>
      </c>
      <c r="D2" s="267"/>
      <c r="E2" s="266" t="s">
        <v>44</v>
      </c>
      <c r="F2" s="268"/>
      <c r="G2" s="267"/>
      <c r="H2" s="152" t="s">
        <v>45</v>
      </c>
      <c r="I2" s="145" t="s">
        <v>46</v>
      </c>
      <c r="J2" s="147" t="s">
        <v>47</v>
      </c>
      <c r="K2" s="153" t="s">
        <v>48</v>
      </c>
      <c r="L2" s="148" t="s">
        <v>49</v>
      </c>
      <c r="M2" s="13" t="s">
        <v>50</v>
      </c>
      <c r="N2" s="13" t="s">
        <v>51</v>
      </c>
      <c r="O2" s="13" t="s">
        <v>52</v>
      </c>
      <c r="P2" s="13" t="s">
        <v>53</v>
      </c>
      <c r="Q2" s="13" t="s">
        <v>54</v>
      </c>
      <c r="R2" s="14" t="s">
        <v>55</v>
      </c>
      <c r="Y2" s="146" t="s">
        <v>56</v>
      </c>
      <c r="Z2" s="150" t="s">
        <v>57</v>
      </c>
      <c r="AA2" s="154" t="s">
        <v>58</v>
      </c>
      <c r="AB2" s="149" t="s">
        <v>59</v>
      </c>
      <c r="AC2" s="151" t="s">
        <v>60</v>
      </c>
      <c r="AD2" s="15" t="s">
        <v>61</v>
      </c>
      <c r="AE2" s="15" t="s">
        <v>62</v>
      </c>
      <c r="AF2" s="15" t="s">
        <v>63</v>
      </c>
      <c r="AG2" s="15" t="s">
        <v>64</v>
      </c>
      <c r="AH2" s="15" t="s">
        <v>65</v>
      </c>
      <c r="AK2" s="16" t="s">
        <v>66</v>
      </c>
      <c r="AL2" s="16" t="s">
        <v>67</v>
      </c>
      <c r="AM2" s="16" t="s">
        <v>68</v>
      </c>
      <c r="AN2" s="16" t="s">
        <v>69</v>
      </c>
      <c r="AO2" s="16" t="s">
        <v>70</v>
      </c>
      <c r="AP2" s="16" t="s">
        <v>71</v>
      </c>
      <c r="AQ2" s="16" t="s">
        <v>72</v>
      </c>
      <c r="AR2" s="16" t="s">
        <v>73</v>
      </c>
      <c r="AS2" s="16" t="s">
        <v>74</v>
      </c>
      <c r="AT2" s="16" t="s">
        <v>75</v>
      </c>
      <c r="AW2" s="17" t="s">
        <v>76</v>
      </c>
      <c r="AX2" s="17" t="s">
        <v>77</v>
      </c>
      <c r="AY2" s="17" t="s">
        <v>78</v>
      </c>
      <c r="AZ2" s="17" t="s">
        <v>79</v>
      </c>
      <c r="BA2" s="17" t="s">
        <v>80</v>
      </c>
      <c r="BB2" s="17" t="s">
        <v>81</v>
      </c>
      <c r="BC2" s="17" t="s">
        <v>82</v>
      </c>
      <c r="BE2" s="1" t="s">
        <v>83</v>
      </c>
      <c r="BF2" s="1" t="s">
        <v>84</v>
      </c>
      <c r="BJ2" s="18" t="s">
        <v>85</v>
      </c>
      <c r="BK2" s="18" t="s">
        <v>86</v>
      </c>
      <c r="BL2" s="18" t="s">
        <v>87</v>
      </c>
      <c r="BM2" s="18" t="s">
        <v>88</v>
      </c>
      <c r="BN2" s="18" t="s">
        <v>89</v>
      </c>
      <c r="BO2" s="18" t="s">
        <v>90</v>
      </c>
      <c r="BP2" s="18" t="s">
        <v>91</v>
      </c>
      <c r="BQ2" s="18" t="s">
        <v>92</v>
      </c>
      <c r="BR2" s="18" t="s">
        <v>93</v>
      </c>
      <c r="BS2" s="18" t="s">
        <v>94</v>
      </c>
      <c r="BT2" s="18" t="s">
        <v>95</v>
      </c>
      <c r="BV2" s="19" t="s">
        <v>96</v>
      </c>
      <c r="BW2" s="19" t="s">
        <v>97</v>
      </c>
      <c r="BX2" s="19" t="s">
        <v>98</v>
      </c>
      <c r="BY2" s="19" t="s">
        <v>99</v>
      </c>
      <c r="BZ2" s="19" t="s">
        <v>100</v>
      </c>
      <c r="CA2" s="19" t="s">
        <v>101</v>
      </c>
      <c r="CB2" s="19" t="s">
        <v>102</v>
      </c>
      <c r="CC2" s="19" t="s">
        <v>103</v>
      </c>
      <c r="CD2" s="19" t="s">
        <v>104</v>
      </c>
      <c r="CE2" s="19" t="s">
        <v>105</v>
      </c>
    </row>
    <row r="3" spans="2:92" ht="13.5" customHeight="1" thickBot="1">
      <c r="B3" s="351">
        <v>1</v>
      </c>
      <c r="C3" s="354" t="s">
        <v>106</v>
      </c>
      <c r="D3" s="355"/>
      <c r="E3" s="204" t="s">
        <v>107</v>
      </c>
      <c r="F3" s="205"/>
      <c r="G3" s="206"/>
      <c r="H3" s="25" t="s">
        <v>109</v>
      </c>
      <c r="I3" s="25" t="s">
        <v>109</v>
      </c>
      <c r="J3" s="25" t="s">
        <v>109</v>
      </c>
      <c r="K3" s="25" t="s">
        <v>109</v>
      </c>
      <c r="L3" s="24" t="s">
        <v>109</v>
      </c>
      <c r="M3" s="24" t="s">
        <v>109</v>
      </c>
      <c r="N3" s="24" t="s">
        <v>109</v>
      </c>
      <c r="O3" s="24" t="s">
        <v>109</v>
      </c>
      <c r="P3" s="24" t="s">
        <v>109</v>
      </c>
      <c r="Q3" s="24" t="s">
        <v>109</v>
      </c>
      <c r="R3" s="26" t="s">
        <v>109</v>
      </c>
      <c r="Y3" s="25" t="s">
        <v>109</v>
      </c>
      <c r="Z3" s="25" t="s">
        <v>109</v>
      </c>
      <c r="AA3" s="25" t="s">
        <v>109</v>
      </c>
      <c r="AB3" s="25" t="s">
        <v>109</v>
      </c>
      <c r="AC3" s="164" t="s">
        <v>109</v>
      </c>
      <c r="AD3" s="23" t="s">
        <v>109</v>
      </c>
      <c r="AE3" s="23" t="s">
        <v>109</v>
      </c>
      <c r="AF3" s="23" t="s">
        <v>109</v>
      </c>
      <c r="AG3" s="23" t="s">
        <v>109</v>
      </c>
      <c r="AH3" s="23" t="s">
        <v>109</v>
      </c>
      <c r="AK3" s="27" t="str">
        <f t="shared" ref="AK3:AT25" si="0">IFERROR(IF(I3="---","",IF(Y3="---","No Target Set",IF(BV3=BK3,"On Target",IF(BV3&gt;BK3,"Behind",IF(BV3&lt;BK3,"Ahead"))))),"")</f>
        <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111</v>
      </c>
      <c r="AX3" s="30" t="str">
        <f t="shared" ref="AX3:AX27" si="1">_xlfn.IFNA(LOOKUP(2,1/(H3:R3&lt;&gt;"---"),H3:R3),"---")</f>
        <v>---</v>
      </c>
      <c r="AY3" s="50" t="e">
        <f>VALUE(IF(AX3="---","",VLOOKUP(AX3,List167834567910247[],2,FALSE)))</f>
        <v>#VALUE!</v>
      </c>
      <c r="AZ3" s="1" t="str">
        <f t="shared" ref="AZ3:AZ27" si="2">_xlfn.IFNA(LOOKUP(2,1/(H3:Q3&lt;&gt;"---"),X3:AF3),"---")</f>
        <v>---</v>
      </c>
      <c r="BA3" s="1" t="e">
        <f>VALUE(IF(AZ3="---","",VLOOKUP(AZ3,List167834567910247[],2,FALSE)))</f>
        <v>#VALUE!</v>
      </c>
      <c r="BB3" s="1" t="str">
        <f t="shared" ref="BB3:BB27" si="3">_xlfn.IFNA(LOOKUP(2,1/(AK3:AT3&lt;&gt;""),AK3:AT3),"---")</f>
        <v>---</v>
      </c>
      <c r="BC3" s="1" t="str">
        <f t="shared" ref="BC3:BC27" si="4">_xlfn.IFNA(LOOKUP(2,1/(H3:R3&lt;&gt;"---"),H$2:R$2),"---")</f>
        <v>---</v>
      </c>
      <c r="BE3" s="31" t="s">
        <v>109</v>
      </c>
      <c r="BI3" s="29" t="s">
        <v>111</v>
      </c>
      <c r="BJ3" s="161" t="str">
        <f>IF(H3="---","",VLOOKUP(H3,List167834567910247[],2,FALSE))</f>
        <v/>
      </c>
      <c r="BK3" s="161" t="str">
        <f>IF(I3="---","",VLOOKUP(I3,List167834567910247[],2,FALSE))</f>
        <v/>
      </c>
      <c r="BL3" s="161" t="str">
        <f>IF(J3="---","",VLOOKUP(J3,List167834567910247[],2,FALSE))</f>
        <v/>
      </c>
      <c r="BM3" s="161" t="str">
        <f>IF(K3="---","",VLOOKUP(K3,List167834567910247[],2,FALSE))</f>
        <v/>
      </c>
      <c r="BN3" s="161" t="str">
        <f>IF(L3="---","",VLOOKUP(L3,List167834567910247[],2,FALSE))</f>
        <v/>
      </c>
      <c r="BO3" s="161" t="str">
        <f>IF(M3="---","",VLOOKUP(M3,List167834567910247[],2,FALSE))</f>
        <v/>
      </c>
      <c r="BP3" s="161" t="str">
        <f>IF(N3="---","",VLOOKUP(N3,List167834567910247[],2,FALSE))</f>
        <v/>
      </c>
      <c r="BQ3" s="161" t="str">
        <f>IF(O3="---","",VLOOKUP(O3,List167834567910247[],2,FALSE))</f>
        <v/>
      </c>
      <c r="BR3" s="161" t="str">
        <f>IF(P3="---","",VLOOKUP(P3,List167834567910247[],2,FALSE))</f>
        <v/>
      </c>
      <c r="BS3" s="161" t="str">
        <f>IF(Q3="---","",VLOOKUP(Q3,List167834567910247[],2,FALSE))</f>
        <v/>
      </c>
      <c r="BT3" s="161" t="str">
        <f>IF(R3="---","",VLOOKUP(R3,List167834567910247[],2,FALSE))</f>
        <v/>
      </c>
      <c r="BU3" s="29" t="s">
        <v>111</v>
      </c>
      <c r="BV3" s="161" t="str">
        <f>IF(Y3="---","",VLOOKUP(Y3,List167834567910247[],2,FALSE))</f>
        <v/>
      </c>
      <c r="BW3" s="161" t="str">
        <f>IF(Z3="---","",VLOOKUP(Z3,List167834567910247[],2,FALSE))</f>
        <v/>
      </c>
      <c r="BX3" s="161" t="str">
        <f>IF(AA3="---","",VLOOKUP(AA3,List167834567910247[],2,FALSE))</f>
        <v/>
      </c>
      <c r="BY3" s="161" t="str">
        <f>IF(AB3="---","",VLOOKUP(AB3,List167834567910247[],2,FALSE))</f>
        <v/>
      </c>
      <c r="BZ3" s="161" t="str">
        <f>IF(AC3="---","",VLOOKUP(AC3,List167834567910247[],2,FALSE))</f>
        <v/>
      </c>
      <c r="CA3" s="161" t="str">
        <f>IF(AD3="---","",VLOOKUP(AD3,List167834567910247[],2,FALSE))</f>
        <v/>
      </c>
      <c r="CB3" s="161" t="str">
        <f>IF(AE3="---","",VLOOKUP(AE3,List167834567910247[],2,FALSE))</f>
        <v/>
      </c>
      <c r="CC3" s="161" t="str">
        <f>IF(AF3="---","",VLOOKUP(AF3,List167834567910247[],2,FALSE))</f>
        <v/>
      </c>
      <c r="CD3" s="161" t="str">
        <f>IF(AG3="---","",VLOOKUP(AG3,List167834567910247[],2,FALSE))</f>
        <v/>
      </c>
      <c r="CE3" s="161" t="str">
        <f>IF(AH3="---","",VLOOKUP(AH3,List167834567910247[],2,FALSE))</f>
        <v/>
      </c>
    </row>
    <row r="4" spans="2:92" ht="13.5" customHeight="1" thickBot="1">
      <c r="B4" s="352"/>
      <c r="C4" s="354"/>
      <c r="D4" s="355"/>
      <c r="E4" s="204" t="s">
        <v>112</v>
      </c>
      <c r="F4" s="205"/>
      <c r="G4" s="206"/>
      <c r="H4" s="25" t="s">
        <v>109</v>
      </c>
      <c r="I4" s="25" t="s">
        <v>109</v>
      </c>
      <c r="J4" s="25" t="s">
        <v>109</v>
      </c>
      <c r="K4" s="25" t="s">
        <v>109</v>
      </c>
      <c r="L4" s="25" t="s">
        <v>109</v>
      </c>
      <c r="M4" s="25" t="s">
        <v>109</v>
      </c>
      <c r="N4" s="25" t="s">
        <v>109</v>
      </c>
      <c r="O4" s="25" t="s">
        <v>109</v>
      </c>
      <c r="P4" s="25" t="s">
        <v>109</v>
      </c>
      <c r="Q4" s="25" t="s">
        <v>109</v>
      </c>
      <c r="R4" s="32" t="s">
        <v>109</v>
      </c>
      <c r="Y4" s="25" t="s">
        <v>109</v>
      </c>
      <c r="Z4" s="25" t="s">
        <v>109</v>
      </c>
      <c r="AA4" s="25" t="s">
        <v>109</v>
      </c>
      <c r="AB4" s="25" t="s">
        <v>109</v>
      </c>
      <c r="AC4" s="32" t="s">
        <v>109</v>
      </c>
      <c r="AD4" s="23" t="s">
        <v>109</v>
      </c>
      <c r="AE4" s="23" t="s">
        <v>109</v>
      </c>
      <c r="AF4" s="23" t="s">
        <v>109</v>
      </c>
      <c r="AG4" s="23" t="s">
        <v>109</v>
      </c>
      <c r="AH4" s="23" t="s">
        <v>109</v>
      </c>
      <c r="AK4" s="27" t="str">
        <f t="shared" si="0"/>
        <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113</v>
      </c>
      <c r="AX4" s="30" t="str">
        <f t="shared" si="1"/>
        <v>---</v>
      </c>
      <c r="AY4" s="50" t="e">
        <f>VALUE(IF(AX4="---","",VLOOKUP(AX4,List167834567910247[],2,FALSE)))</f>
        <v>#VALUE!</v>
      </c>
      <c r="AZ4" s="1" t="str">
        <f t="shared" si="2"/>
        <v>---</v>
      </c>
      <c r="BA4" s="1" t="e">
        <f>VALUE(IF(AZ4="---","",VLOOKUP(AZ4,List167834567910247[],2,FALSE)))</f>
        <v>#VALUE!</v>
      </c>
      <c r="BB4" s="1" t="str">
        <f t="shared" si="3"/>
        <v>---</v>
      </c>
      <c r="BC4" s="1" t="str">
        <f t="shared" si="4"/>
        <v>---</v>
      </c>
      <c r="BE4" s="33" t="s">
        <v>110</v>
      </c>
      <c r="BF4" s="1">
        <v>1</v>
      </c>
      <c r="BI4" s="29" t="s">
        <v>113</v>
      </c>
      <c r="BJ4" s="161" t="str">
        <f>IF(H4="---","",VLOOKUP(H4,List167834567910247[],2,FALSE))</f>
        <v/>
      </c>
      <c r="BK4" s="161" t="str">
        <f>IF(I4="---","",VLOOKUP(I4,List167834567910247[],2,FALSE))</f>
        <v/>
      </c>
      <c r="BL4" s="161" t="str">
        <f>IF(J4="---","",VLOOKUP(J4,List167834567910247[],2,FALSE))</f>
        <v/>
      </c>
      <c r="BM4" s="161" t="str">
        <f>IF(K4="---","",VLOOKUP(K4,List167834567910247[],2,FALSE))</f>
        <v/>
      </c>
      <c r="BN4" s="161" t="str">
        <f>IF(L4="---","",VLOOKUP(L4,List167834567910247[],2,FALSE))</f>
        <v/>
      </c>
      <c r="BO4" s="161" t="str">
        <f>IF(M4="---","",VLOOKUP(M4,List167834567910247[],2,FALSE))</f>
        <v/>
      </c>
      <c r="BP4" s="161" t="str">
        <f>IF(N4="---","",VLOOKUP(N4,List167834567910247[],2,FALSE))</f>
        <v/>
      </c>
      <c r="BQ4" s="161" t="str">
        <f>IF(O4="---","",VLOOKUP(O4,List167834567910247[],2,FALSE))</f>
        <v/>
      </c>
      <c r="BR4" s="161" t="str">
        <f>IF(P4="---","",VLOOKUP(P4,List167834567910247[],2,FALSE))</f>
        <v/>
      </c>
      <c r="BS4" s="161" t="str">
        <f>IF(Q4="---","",VLOOKUP(Q4,List167834567910247[],2,FALSE))</f>
        <v/>
      </c>
      <c r="BT4" s="161" t="str">
        <f>IF(R4="---","",VLOOKUP(R4,List167834567910247[],2,FALSE))</f>
        <v/>
      </c>
      <c r="BU4" s="29" t="s">
        <v>113</v>
      </c>
      <c r="BV4" s="161" t="str">
        <f>IF(Y4="---","",VLOOKUP(Y4,List167834567910247[],2,FALSE))</f>
        <v/>
      </c>
      <c r="BW4" s="161" t="str">
        <f>IF(Z4="---","",VLOOKUP(Z4,List167834567910247[],2,FALSE))</f>
        <v/>
      </c>
      <c r="BX4" s="161" t="str">
        <f>IF(AA4="---","",VLOOKUP(AA4,List167834567910247[],2,FALSE))</f>
        <v/>
      </c>
      <c r="BY4" s="161" t="str">
        <f>IF(AB4="---","",VLOOKUP(AB4,List167834567910247[],2,FALSE))</f>
        <v/>
      </c>
      <c r="BZ4" s="161" t="str">
        <f>IF(AC4="---","",VLOOKUP(AC4,List167834567910247[],2,FALSE))</f>
        <v/>
      </c>
      <c r="CA4" s="161" t="str">
        <f>IF(AD4="---","",VLOOKUP(AD4,List167834567910247[],2,FALSE))</f>
        <v/>
      </c>
      <c r="CB4" s="161" t="str">
        <f>IF(AE4="---","",VLOOKUP(AE4,List167834567910247[],2,FALSE))</f>
        <v/>
      </c>
      <c r="CC4" s="161" t="str">
        <f>IF(AF4="---","",VLOOKUP(AF4,List167834567910247[],2,FALSE))</f>
        <v/>
      </c>
      <c r="CD4" s="161" t="str">
        <f>IF(AG4="---","",VLOOKUP(AG4,List167834567910247[],2,FALSE))</f>
        <v/>
      </c>
      <c r="CE4" s="161" t="str">
        <f>IF(AH4="---","",VLOOKUP(AH4,List167834567910247[],2,FALSE))</f>
        <v/>
      </c>
    </row>
    <row r="5" spans="2:92" ht="13.5" customHeight="1" thickBot="1">
      <c r="B5" s="352"/>
      <c r="C5" s="354" t="s">
        <v>114</v>
      </c>
      <c r="D5" s="355"/>
      <c r="E5" s="204" t="s">
        <v>115</v>
      </c>
      <c r="F5" s="205"/>
      <c r="G5" s="206"/>
      <c r="H5" s="25" t="s">
        <v>109</v>
      </c>
      <c r="I5" s="25" t="s">
        <v>109</v>
      </c>
      <c r="J5" s="25" t="s">
        <v>109</v>
      </c>
      <c r="K5" s="25" t="s">
        <v>109</v>
      </c>
      <c r="L5" s="25" t="s">
        <v>109</v>
      </c>
      <c r="M5" s="25" t="s">
        <v>109</v>
      </c>
      <c r="N5" s="25" t="s">
        <v>109</v>
      </c>
      <c r="O5" s="25" t="s">
        <v>109</v>
      </c>
      <c r="P5" s="25" t="s">
        <v>109</v>
      </c>
      <c r="Q5" s="25" t="s">
        <v>109</v>
      </c>
      <c r="R5" s="32" t="s">
        <v>109</v>
      </c>
      <c r="Y5" s="25" t="s">
        <v>109</v>
      </c>
      <c r="Z5" s="25" t="s">
        <v>109</v>
      </c>
      <c r="AA5" s="25" t="s">
        <v>109</v>
      </c>
      <c r="AB5" s="25" t="s">
        <v>109</v>
      </c>
      <c r="AC5" s="32" t="s">
        <v>109</v>
      </c>
      <c r="AD5" s="23" t="s">
        <v>109</v>
      </c>
      <c r="AE5" s="23" t="s">
        <v>109</v>
      </c>
      <c r="AF5" s="23" t="s">
        <v>109</v>
      </c>
      <c r="AG5" s="23" t="s">
        <v>109</v>
      </c>
      <c r="AH5" s="23" t="s">
        <v>109</v>
      </c>
      <c r="AK5" s="27" t="str">
        <f t="shared" si="0"/>
        <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117</v>
      </c>
      <c r="AX5" s="30" t="str">
        <f t="shared" si="1"/>
        <v>---</v>
      </c>
      <c r="AY5" s="50" t="e">
        <f>VALUE(IF(AX5="---","",VLOOKUP(AX5,List167834567910247[],2,FALSE)))</f>
        <v>#VALUE!</v>
      </c>
      <c r="AZ5" s="1" t="str">
        <f t="shared" si="2"/>
        <v>---</v>
      </c>
      <c r="BA5" s="1" t="e">
        <f>VALUE(IF(AZ5="---","",VLOOKUP(AZ5,List167834567910247[],2,FALSE)))</f>
        <v>#VALUE!</v>
      </c>
      <c r="BB5" s="1" t="str">
        <f t="shared" si="3"/>
        <v>---</v>
      </c>
      <c r="BC5" s="1" t="str">
        <f t="shared" si="4"/>
        <v>---</v>
      </c>
      <c r="BE5" s="34" t="s">
        <v>108</v>
      </c>
      <c r="BF5" s="1">
        <v>0.5</v>
      </c>
      <c r="BI5" s="29" t="s">
        <v>117</v>
      </c>
      <c r="BJ5" s="161" t="str">
        <f>IF(H5="---","",VLOOKUP(H5,List167834567910247[],2,FALSE))</f>
        <v/>
      </c>
      <c r="BK5" s="161" t="str">
        <f>IF(I5="---","",VLOOKUP(I5,List167834567910247[],2,FALSE))</f>
        <v/>
      </c>
      <c r="BL5" s="161" t="str">
        <f>IF(J5="---","",VLOOKUP(J5,List167834567910247[],2,FALSE))</f>
        <v/>
      </c>
      <c r="BM5" s="161" t="str">
        <f>IF(K5="---","",VLOOKUP(K5,List167834567910247[],2,FALSE))</f>
        <v/>
      </c>
      <c r="BN5" s="161" t="str">
        <f>IF(L5="---","",VLOOKUP(L5,List167834567910247[],2,FALSE))</f>
        <v/>
      </c>
      <c r="BO5" s="161" t="str">
        <f>IF(M5="---","",VLOOKUP(M5,List167834567910247[],2,FALSE))</f>
        <v/>
      </c>
      <c r="BP5" s="161" t="str">
        <f>IF(N5="---","",VLOOKUP(N5,List167834567910247[],2,FALSE))</f>
        <v/>
      </c>
      <c r="BQ5" s="161" t="str">
        <f>IF(O5="---","",VLOOKUP(O5,List167834567910247[],2,FALSE))</f>
        <v/>
      </c>
      <c r="BR5" s="161" t="str">
        <f>IF(P5="---","",VLOOKUP(P5,List167834567910247[],2,FALSE))</f>
        <v/>
      </c>
      <c r="BS5" s="161" t="str">
        <f>IF(Q5="---","",VLOOKUP(Q5,List167834567910247[],2,FALSE))</f>
        <v/>
      </c>
      <c r="BT5" s="161" t="str">
        <f>IF(R5="---","",VLOOKUP(R5,List167834567910247[],2,FALSE))</f>
        <v/>
      </c>
      <c r="BU5" s="29" t="s">
        <v>117</v>
      </c>
      <c r="BV5" s="161" t="str">
        <f>IF(Y5="---","",VLOOKUP(Y5,List167834567910247[],2,FALSE))</f>
        <v/>
      </c>
      <c r="BW5" s="161" t="str">
        <f>IF(Z5="---","",VLOOKUP(Z5,List167834567910247[],2,FALSE))</f>
        <v/>
      </c>
      <c r="BX5" s="161" t="str">
        <f>IF(AA5="---","",VLOOKUP(AA5,List167834567910247[],2,FALSE))</f>
        <v/>
      </c>
      <c r="BY5" s="161" t="str">
        <f>IF(AB5="---","",VLOOKUP(AB5,List167834567910247[],2,FALSE))</f>
        <v/>
      </c>
      <c r="BZ5" s="161" t="str">
        <f>IF(AC5="---","",VLOOKUP(AC5,List167834567910247[],2,FALSE))</f>
        <v/>
      </c>
      <c r="CA5" s="161" t="str">
        <f>IF(AD5="---","",VLOOKUP(AD5,List167834567910247[],2,FALSE))</f>
        <v/>
      </c>
      <c r="CB5" s="161" t="str">
        <f>IF(AE5="---","",VLOOKUP(AE5,List167834567910247[],2,FALSE))</f>
        <v/>
      </c>
      <c r="CC5" s="161" t="str">
        <f>IF(AF5="---","",VLOOKUP(AF5,List167834567910247[],2,FALSE))</f>
        <v/>
      </c>
      <c r="CD5" s="161" t="str">
        <f>IF(AG5="---","",VLOOKUP(AG5,List167834567910247[],2,FALSE))</f>
        <v/>
      </c>
      <c r="CE5" s="161" t="str">
        <f>IF(AH5="---","",VLOOKUP(AH5,List167834567910247[],2,FALSE))</f>
        <v/>
      </c>
    </row>
    <row r="6" spans="2:92" ht="13.5" customHeight="1" thickBot="1">
      <c r="B6" s="352"/>
      <c r="C6" s="354"/>
      <c r="D6" s="355"/>
      <c r="E6" s="204" t="s">
        <v>118</v>
      </c>
      <c r="F6" s="205"/>
      <c r="G6" s="206"/>
      <c r="H6" s="25" t="s">
        <v>109</v>
      </c>
      <c r="I6" s="25" t="s">
        <v>109</v>
      </c>
      <c r="J6" s="25" t="s">
        <v>109</v>
      </c>
      <c r="K6" s="25" t="s">
        <v>109</v>
      </c>
      <c r="L6" s="25" t="s">
        <v>109</v>
      </c>
      <c r="M6" s="25" t="s">
        <v>109</v>
      </c>
      <c r="N6" s="25" t="s">
        <v>109</v>
      </c>
      <c r="O6" s="25" t="s">
        <v>109</v>
      </c>
      <c r="P6" s="25" t="s">
        <v>109</v>
      </c>
      <c r="Q6" s="25" t="s">
        <v>109</v>
      </c>
      <c r="R6" s="32" t="s">
        <v>109</v>
      </c>
      <c r="Y6" s="25" t="s">
        <v>109</v>
      </c>
      <c r="Z6" s="25" t="s">
        <v>109</v>
      </c>
      <c r="AA6" s="25" t="s">
        <v>109</v>
      </c>
      <c r="AB6" s="25" t="s">
        <v>109</v>
      </c>
      <c r="AC6" s="32" t="s">
        <v>109</v>
      </c>
      <c r="AD6" s="23" t="s">
        <v>109</v>
      </c>
      <c r="AE6" s="23" t="s">
        <v>109</v>
      </c>
      <c r="AF6" s="23" t="s">
        <v>109</v>
      </c>
      <c r="AG6" s="23" t="s">
        <v>109</v>
      </c>
      <c r="AH6" s="23" t="s">
        <v>109</v>
      </c>
      <c r="AK6" s="27" t="str">
        <f t="shared" si="0"/>
        <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119</v>
      </c>
      <c r="AX6" s="30" t="str">
        <f t="shared" si="1"/>
        <v>---</v>
      </c>
      <c r="AY6" s="50" t="e">
        <f>VALUE(IF(AX6="---","",VLOOKUP(AX6,List167834567910247[],2,FALSE)))</f>
        <v>#VALUE!</v>
      </c>
      <c r="AZ6" s="1" t="str">
        <f t="shared" si="2"/>
        <v>---</v>
      </c>
      <c r="BA6" s="1" t="e">
        <f>VALUE(IF(AZ6="---","",VLOOKUP(AZ6,List167834567910247[],2,FALSE)))</f>
        <v>#VALUE!</v>
      </c>
      <c r="BB6" s="1" t="str">
        <f t="shared" si="3"/>
        <v>---</v>
      </c>
      <c r="BC6" s="1" t="str">
        <f t="shared" si="4"/>
        <v>---</v>
      </c>
      <c r="BE6" s="35" t="s">
        <v>116</v>
      </c>
      <c r="BF6" s="1">
        <v>0</v>
      </c>
      <c r="BI6" s="29" t="s">
        <v>119</v>
      </c>
      <c r="BJ6" s="161" t="str">
        <f>IF(H6="---","",VLOOKUP(H6,List167834567910247[],2,FALSE))</f>
        <v/>
      </c>
      <c r="BK6" s="161" t="str">
        <f>IF(I6="---","",VLOOKUP(I6,List167834567910247[],2,FALSE))</f>
        <v/>
      </c>
      <c r="BL6" s="161" t="str">
        <f>IF(J6="---","",VLOOKUP(J6,List167834567910247[],2,FALSE))</f>
        <v/>
      </c>
      <c r="BM6" s="161" t="str">
        <f>IF(K6="---","",VLOOKUP(K6,List167834567910247[],2,FALSE))</f>
        <v/>
      </c>
      <c r="BN6" s="161" t="str">
        <f>IF(L6="---","",VLOOKUP(L6,List167834567910247[],2,FALSE))</f>
        <v/>
      </c>
      <c r="BO6" s="161" t="str">
        <f>IF(M6="---","",VLOOKUP(M6,List167834567910247[],2,FALSE))</f>
        <v/>
      </c>
      <c r="BP6" s="161" t="str">
        <f>IF(N6="---","",VLOOKUP(N6,List167834567910247[],2,FALSE))</f>
        <v/>
      </c>
      <c r="BQ6" s="161" t="str">
        <f>IF(O6="---","",VLOOKUP(O6,List167834567910247[],2,FALSE))</f>
        <v/>
      </c>
      <c r="BR6" s="161" t="str">
        <f>IF(P6="---","",VLOOKUP(P6,List167834567910247[],2,FALSE))</f>
        <v/>
      </c>
      <c r="BS6" s="161" t="str">
        <f>IF(Q6="---","",VLOOKUP(Q6,List167834567910247[],2,FALSE))</f>
        <v/>
      </c>
      <c r="BT6" s="161" t="str">
        <f>IF(R6="---","",VLOOKUP(R6,List167834567910247[],2,FALSE))</f>
        <v/>
      </c>
      <c r="BU6" s="29" t="s">
        <v>119</v>
      </c>
      <c r="BV6" s="161" t="str">
        <f>IF(Y6="---","",VLOOKUP(Y6,List167834567910247[],2,FALSE))</f>
        <v/>
      </c>
      <c r="BW6" s="161" t="str">
        <f>IF(Z6="---","",VLOOKUP(Z6,List167834567910247[],2,FALSE))</f>
        <v/>
      </c>
      <c r="BX6" s="161" t="str">
        <f>IF(AA6="---","",VLOOKUP(AA6,List167834567910247[],2,FALSE))</f>
        <v/>
      </c>
      <c r="BY6" s="161" t="str">
        <f>IF(AB6="---","",VLOOKUP(AB6,List167834567910247[],2,FALSE))</f>
        <v/>
      </c>
      <c r="BZ6" s="161" t="str">
        <f>IF(AC6="---","",VLOOKUP(AC6,List167834567910247[],2,FALSE))</f>
        <v/>
      </c>
      <c r="CA6" s="161" t="str">
        <f>IF(AD6="---","",VLOOKUP(AD6,List167834567910247[],2,FALSE))</f>
        <v/>
      </c>
      <c r="CB6" s="161" t="str">
        <f>IF(AE6="---","",VLOOKUP(AE6,List167834567910247[],2,FALSE))</f>
        <v/>
      </c>
      <c r="CC6" s="161" t="str">
        <f>IF(AF6="---","",VLOOKUP(AF6,List167834567910247[],2,FALSE))</f>
        <v/>
      </c>
      <c r="CD6" s="161" t="str">
        <f>IF(AG6="---","",VLOOKUP(AG6,List167834567910247[],2,FALSE))</f>
        <v/>
      </c>
      <c r="CE6" s="161" t="str">
        <f>IF(AH6="---","",VLOOKUP(AH6,List167834567910247[],2,FALSE))</f>
        <v/>
      </c>
    </row>
    <row r="7" spans="2:92" ht="13.5" customHeight="1" thickBot="1">
      <c r="B7" s="352"/>
      <c r="C7" s="354"/>
      <c r="D7" s="355"/>
      <c r="E7" s="204" t="s">
        <v>120</v>
      </c>
      <c r="F7" s="205"/>
      <c r="G7" s="206"/>
      <c r="H7" s="25" t="s">
        <v>109</v>
      </c>
      <c r="I7" s="25" t="s">
        <v>109</v>
      </c>
      <c r="J7" s="25" t="s">
        <v>109</v>
      </c>
      <c r="K7" s="25" t="s">
        <v>109</v>
      </c>
      <c r="L7" s="25" t="s">
        <v>109</v>
      </c>
      <c r="M7" s="25" t="s">
        <v>109</v>
      </c>
      <c r="N7" s="25" t="s">
        <v>109</v>
      </c>
      <c r="O7" s="25" t="s">
        <v>109</v>
      </c>
      <c r="P7" s="25" t="s">
        <v>109</v>
      </c>
      <c r="Q7" s="25" t="s">
        <v>109</v>
      </c>
      <c r="R7" s="32" t="s">
        <v>109</v>
      </c>
      <c r="Y7" s="25" t="s">
        <v>109</v>
      </c>
      <c r="Z7" s="25" t="s">
        <v>109</v>
      </c>
      <c r="AA7" s="25" t="s">
        <v>109</v>
      </c>
      <c r="AB7" s="25" t="s">
        <v>109</v>
      </c>
      <c r="AC7" s="32" t="s">
        <v>109</v>
      </c>
      <c r="AD7" s="23" t="s">
        <v>109</v>
      </c>
      <c r="AE7" s="23" t="s">
        <v>109</v>
      </c>
      <c r="AF7" s="23" t="s">
        <v>109</v>
      </c>
      <c r="AG7" s="23" t="s">
        <v>109</v>
      </c>
      <c r="AH7" s="23" t="s">
        <v>109</v>
      </c>
      <c r="AK7" s="27" t="str">
        <f t="shared" si="0"/>
        <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121</v>
      </c>
      <c r="AX7" s="30" t="str">
        <f t="shared" si="1"/>
        <v>---</v>
      </c>
      <c r="AY7" s="50" t="e">
        <f>VALUE(IF(AX7="---","",VLOOKUP(AX7,List167834567910247[],2,FALSE)))</f>
        <v>#VALUE!</v>
      </c>
      <c r="AZ7" s="1" t="str">
        <f t="shared" si="2"/>
        <v>---</v>
      </c>
      <c r="BA7" s="1" t="e">
        <f>VALUE(IF(AZ7="---","",VLOOKUP(AZ7,List167834567910247[],2,FALSE)))</f>
        <v>#VALUE!</v>
      </c>
      <c r="BB7" s="1" t="str">
        <f t="shared" si="3"/>
        <v>---</v>
      </c>
      <c r="BC7" s="1" t="str">
        <f t="shared" si="4"/>
        <v>---</v>
      </c>
      <c r="BI7" s="29" t="s">
        <v>121</v>
      </c>
      <c r="BJ7" s="161" t="str">
        <f>IF(H7="---","",VLOOKUP(H7,List167834567910247[],2,FALSE))</f>
        <v/>
      </c>
      <c r="BK7" s="161" t="str">
        <f>IF(I7="---","",VLOOKUP(I7,List167834567910247[],2,FALSE))</f>
        <v/>
      </c>
      <c r="BL7" s="161" t="str">
        <f>IF(J7="---","",VLOOKUP(J7,List167834567910247[],2,FALSE))</f>
        <v/>
      </c>
      <c r="BM7" s="161" t="str">
        <f>IF(K7="---","",VLOOKUP(K7,List167834567910247[],2,FALSE))</f>
        <v/>
      </c>
      <c r="BN7" s="161" t="str">
        <f>IF(L7="---","",VLOOKUP(L7,List167834567910247[],2,FALSE))</f>
        <v/>
      </c>
      <c r="BO7" s="161" t="str">
        <f>IF(M7="---","",VLOOKUP(M7,List167834567910247[],2,FALSE))</f>
        <v/>
      </c>
      <c r="BP7" s="161" t="str">
        <f>IF(N7="---","",VLOOKUP(N7,List167834567910247[],2,FALSE))</f>
        <v/>
      </c>
      <c r="BQ7" s="161" t="str">
        <f>IF(O7="---","",VLOOKUP(O7,List167834567910247[],2,FALSE))</f>
        <v/>
      </c>
      <c r="BR7" s="161" t="str">
        <f>IF(P7="---","",VLOOKUP(P7,List167834567910247[],2,FALSE))</f>
        <v/>
      </c>
      <c r="BS7" s="161" t="str">
        <f>IF(Q7="---","",VLOOKUP(Q7,List167834567910247[],2,FALSE))</f>
        <v/>
      </c>
      <c r="BT7" s="161" t="str">
        <f>IF(R7="---","",VLOOKUP(R7,List167834567910247[],2,FALSE))</f>
        <v/>
      </c>
      <c r="BU7" s="29" t="s">
        <v>121</v>
      </c>
      <c r="BV7" s="161" t="str">
        <f>IF(Y7="---","",VLOOKUP(Y7,List167834567910247[],2,FALSE))</f>
        <v/>
      </c>
      <c r="BW7" s="161" t="str">
        <f>IF(Z7="---","",VLOOKUP(Z7,List167834567910247[],2,FALSE))</f>
        <v/>
      </c>
      <c r="BX7" s="161" t="str">
        <f>IF(AA7="---","",VLOOKUP(AA7,List167834567910247[],2,FALSE))</f>
        <v/>
      </c>
      <c r="BY7" s="161" t="str">
        <f>IF(AB7="---","",VLOOKUP(AB7,List167834567910247[],2,FALSE))</f>
        <v/>
      </c>
      <c r="BZ7" s="161" t="str">
        <f>IF(AC7="---","",VLOOKUP(AC7,List167834567910247[],2,FALSE))</f>
        <v/>
      </c>
      <c r="CA7" s="161" t="str">
        <f>IF(AD7="---","",VLOOKUP(AD7,List167834567910247[],2,FALSE))</f>
        <v/>
      </c>
      <c r="CB7" s="161" t="str">
        <f>IF(AE7="---","",VLOOKUP(AE7,List167834567910247[],2,FALSE))</f>
        <v/>
      </c>
      <c r="CC7" s="161" t="str">
        <f>IF(AF7="---","",VLOOKUP(AF7,List167834567910247[],2,FALSE))</f>
        <v/>
      </c>
      <c r="CD7" s="161" t="str">
        <f>IF(AG7="---","",VLOOKUP(AG7,List167834567910247[],2,FALSE))</f>
        <v/>
      </c>
      <c r="CE7" s="161" t="str">
        <f>IF(AH7="---","",VLOOKUP(AH7,List167834567910247[],2,FALSE))</f>
        <v/>
      </c>
    </row>
    <row r="8" spans="2:92" ht="13.5" customHeight="1" thickBot="1">
      <c r="B8" s="353"/>
      <c r="C8" s="354"/>
      <c r="D8" s="355"/>
      <c r="E8" s="204" t="s">
        <v>122</v>
      </c>
      <c r="F8" s="205"/>
      <c r="G8" s="206"/>
      <c r="H8" s="25" t="s">
        <v>109</v>
      </c>
      <c r="I8" s="25" t="s">
        <v>109</v>
      </c>
      <c r="J8" s="25" t="s">
        <v>109</v>
      </c>
      <c r="K8" s="25" t="s">
        <v>109</v>
      </c>
      <c r="L8" s="25" t="s">
        <v>109</v>
      </c>
      <c r="M8" s="25" t="s">
        <v>109</v>
      </c>
      <c r="N8" s="25" t="s">
        <v>109</v>
      </c>
      <c r="O8" s="25" t="s">
        <v>109</v>
      </c>
      <c r="P8" s="25" t="s">
        <v>109</v>
      </c>
      <c r="Q8" s="25" t="s">
        <v>109</v>
      </c>
      <c r="R8" s="32" t="s">
        <v>109</v>
      </c>
      <c r="Y8" s="25" t="s">
        <v>109</v>
      </c>
      <c r="Z8" s="25" t="s">
        <v>109</v>
      </c>
      <c r="AA8" s="25" t="s">
        <v>109</v>
      </c>
      <c r="AB8" s="25" t="s">
        <v>109</v>
      </c>
      <c r="AC8" s="32" t="s">
        <v>109</v>
      </c>
      <c r="AD8" s="23" t="s">
        <v>109</v>
      </c>
      <c r="AE8" s="23" t="s">
        <v>109</v>
      </c>
      <c r="AF8" s="23" t="s">
        <v>109</v>
      </c>
      <c r="AG8" s="23" t="s">
        <v>109</v>
      </c>
      <c r="AH8" s="23" t="s">
        <v>109</v>
      </c>
      <c r="AK8" s="27" t="str">
        <f t="shared" si="0"/>
        <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123</v>
      </c>
      <c r="AX8" s="30" t="str">
        <f t="shared" si="1"/>
        <v>---</v>
      </c>
      <c r="AY8" s="50" t="e">
        <f>VALUE(IF(AX8="---","",VLOOKUP(AX8,List167834567910247[],2,FALSE)))</f>
        <v>#VALUE!</v>
      </c>
      <c r="AZ8" s="1" t="str">
        <f t="shared" si="2"/>
        <v>---</v>
      </c>
      <c r="BA8" s="1" t="e">
        <f>VALUE(IF(AZ8="---","",VLOOKUP(AZ8,List167834567910247[],2,FALSE)))</f>
        <v>#VALUE!</v>
      </c>
      <c r="BB8" s="1" t="str">
        <f t="shared" si="3"/>
        <v>---</v>
      </c>
      <c r="BC8" s="1" t="str">
        <f t="shared" si="4"/>
        <v>---</v>
      </c>
      <c r="BI8" s="29" t="s">
        <v>123</v>
      </c>
      <c r="BJ8" s="161" t="str">
        <f>IF(H8="---","",VLOOKUP(H8,List167834567910247[],2,FALSE))</f>
        <v/>
      </c>
      <c r="BK8" s="161" t="str">
        <f>IF(I8="---","",VLOOKUP(I8,List167834567910247[],2,FALSE))</f>
        <v/>
      </c>
      <c r="BL8" s="161" t="str">
        <f>IF(J8="---","",VLOOKUP(J8,List167834567910247[],2,FALSE))</f>
        <v/>
      </c>
      <c r="BM8" s="161" t="str">
        <f>IF(K8="---","",VLOOKUP(K8,List167834567910247[],2,FALSE))</f>
        <v/>
      </c>
      <c r="BN8" s="161" t="str">
        <f>IF(L8="---","",VLOOKUP(L8,List167834567910247[],2,FALSE))</f>
        <v/>
      </c>
      <c r="BO8" s="161" t="str">
        <f>IF(M8="---","",VLOOKUP(M8,List167834567910247[],2,FALSE))</f>
        <v/>
      </c>
      <c r="BP8" s="161" t="str">
        <f>IF(N8="---","",VLOOKUP(N8,List167834567910247[],2,FALSE))</f>
        <v/>
      </c>
      <c r="BQ8" s="161" t="str">
        <f>IF(O8="---","",VLOOKUP(O8,List167834567910247[],2,FALSE))</f>
        <v/>
      </c>
      <c r="BR8" s="161" t="str">
        <f>IF(P8="---","",VLOOKUP(P8,List167834567910247[],2,FALSE))</f>
        <v/>
      </c>
      <c r="BS8" s="161" t="str">
        <f>IF(Q8="---","",VLOOKUP(Q8,List167834567910247[],2,FALSE))</f>
        <v/>
      </c>
      <c r="BT8" s="161" t="str">
        <f>IF(R8="---","",VLOOKUP(R8,List167834567910247[],2,FALSE))</f>
        <v/>
      </c>
      <c r="BU8" s="29" t="s">
        <v>123</v>
      </c>
      <c r="BV8" s="161" t="str">
        <f>IF(Y8="---","",VLOOKUP(Y8,List167834567910247[],2,FALSE))</f>
        <v/>
      </c>
      <c r="BW8" s="161" t="str">
        <f>IF(Z8="---","",VLOOKUP(Z8,List167834567910247[],2,FALSE))</f>
        <v/>
      </c>
      <c r="BX8" s="161" t="str">
        <f>IF(AA8="---","",VLOOKUP(AA8,List167834567910247[],2,FALSE))</f>
        <v/>
      </c>
      <c r="BY8" s="161" t="str">
        <f>IF(AB8="---","",VLOOKUP(AB8,List167834567910247[],2,FALSE))</f>
        <v/>
      </c>
      <c r="BZ8" s="161" t="str">
        <f>IF(AC8="---","",VLOOKUP(AC8,List167834567910247[],2,FALSE))</f>
        <v/>
      </c>
      <c r="CA8" s="161" t="str">
        <f>IF(AD8="---","",VLOOKUP(AD8,List167834567910247[],2,FALSE))</f>
        <v/>
      </c>
      <c r="CB8" s="161" t="str">
        <f>IF(AE8="---","",VLOOKUP(AE8,List167834567910247[],2,FALSE))</f>
        <v/>
      </c>
      <c r="CC8" s="161" t="str">
        <f>IF(AF8="---","",VLOOKUP(AF8,List167834567910247[],2,FALSE))</f>
        <v/>
      </c>
      <c r="CD8" s="161" t="str">
        <f>IF(AG8="---","",VLOOKUP(AG8,List167834567910247[],2,FALSE))</f>
        <v/>
      </c>
      <c r="CE8" s="161" t="str">
        <f>IF(AH8="---","",VLOOKUP(AH8,List167834567910247[],2,FALSE))</f>
        <v/>
      </c>
    </row>
    <row r="9" spans="2:92" ht="13.5" customHeight="1" thickBot="1">
      <c r="B9" s="352">
        <v>2</v>
      </c>
      <c r="C9" s="354" t="s">
        <v>124</v>
      </c>
      <c r="D9" s="355"/>
      <c r="E9" s="204" t="s">
        <v>125</v>
      </c>
      <c r="F9" s="204"/>
      <c r="G9" s="206"/>
      <c r="H9" s="25" t="s">
        <v>109</v>
      </c>
      <c r="I9" s="25" t="s">
        <v>109</v>
      </c>
      <c r="J9" s="25" t="s">
        <v>109</v>
      </c>
      <c r="K9" s="25" t="s">
        <v>109</v>
      </c>
      <c r="L9" s="25" t="s">
        <v>109</v>
      </c>
      <c r="M9" s="25" t="s">
        <v>109</v>
      </c>
      <c r="N9" s="25" t="s">
        <v>109</v>
      </c>
      <c r="O9" s="25" t="s">
        <v>109</v>
      </c>
      <c r="P9" s="25" t="s">
        <v>109</v>
      </c>
      <c r="Q9" s="25" t="s">
        <v>109</v>
      </c>
      <c r="R9" s="32" t="s">
        <v>109</v>
      </c>
      <c r="Y9" s="25" t="s">
        <v>109</v>
      </c>
      <c r="Z9" s="25" t="s">
        <v>109</v>
      </c>
      <c r="AA9" s="25" t="s">
        <v>109</v>
      </c>
      <c r="AB9" s="25" t="s">
        <v>109</v>
      </c>
      <c r="AC9" s="32" t="s">
        <v>109</v>
      </c>
      <c r="AD9" s="23" t="s">
        <v>109</v>
      </c>
      <c r="AE9" s="23" t="s">
        <v>109</v>
      </c>
      <c r="AF9" s="23" t="s">
        <v>109</v>
      </c>
      <c r="AG9" s="23" t="s">
        <v>109</v>
      </c>
      <c r="AH9" s="23" t="s">
        <v>109</v>
      </c>
      <c r="AK9" s="27" t="str">
        <f t="shared" si="0"/>
        <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126</v>
      </c>
      <c r="AX9" s="30" t="str">
        <f t="shared" si="1"/>
        <v>---</v>
      </c>
      <c r="AY9" s="50" t="e">
        <f>VALUE(IF(AX9="---","",VLOOKUP(AX9,List167834567910247[],2,FALSE)))</f>
        <v>#VALUE!</v>
      </c>
      <c r="AZ9" s="1" t="str">
        <f t="shared" si="2"/>
        <v>---</v>
      </c>
      <c r="BA9" s="1" t="e">
        <f>VALUE(IF(AZ9="---","",VLOOKUP(AZ9,List167834567910247[],2,FALSE)))</f>
        <v>#VALUE!</v>
      </c>
      <c r="BB9" s="1" t="str">
        <f t="shared" si="3"/>
        <v>---</v>
      </c>
      <c r="BC9" s="1" t="str">
        <f t="shared" si="4"/>
        <v>---</v>
      </c>
      <c r="BI9" s="29" t="s">
        <v>126</v>
      </c>
      <c r="BJ9" s="161" t="str">
        <f>IF(H9="---","",VLOOKUP(H9,List167834567910247[],2,FALSE))</f>
        <v/>
      </c>
      <c r="BK9" s="161" t="str">
        <f>IF(I9="---","",VLOOKUP(I9,List167834567910247[],2,FALSE))</f>
        <v/>
      </c>
      <c r="BL9" s="161" t="str">
        <f>IF(J9="---","",VLOOKUP(J9,List167834567910247[],2,FALSE))</f>
        <v/>
      </c>
      <c r="BM9" s="161" t="str">
        <f>IF(K9="---","",VLOOKUP(K9,List167834567910247[],2,FALSE))</f>
        <v/>
      </c>
      <c r="BN9" s="161" t="str">
        <f>IF(L9="---","",VLOOKUP(L9,List167834567910247[],2,FALSE))</f>
        <v/>
      </c>
      <c r="BO9" s="161" t="str">
        <f>IF(M9="---","",VLOOKUP(M9,List167834567910247[],2,FALSE))</f>
        <v/>
      </c>
      <c r="BP9" s="161" t="str">
        <f>IF(N9="---","",VLOOKUP(N9,List167834567910247[],2,FALSE))</f>
        <v/>
      </c>
      <c r="BQ9" s="161" t="str">
        <f>IF(O9="---","",VLOOKUP(O9,List167834567910247[],2,FALSE))</f>
        <v/>
      </c>
      <c r="BR9" s="161" t="str">
        <f>IF(P9="---","",VLOOKUP(P9,List167834567910247[],2,FALSE))</f>
        <v/>
      </c>
      <c r="BS9" s="161" t="str">
        <f>IF(Q9="---","",VLOOKUP(Q9,List167834567910247[],2,FALSE))</f>
        <v/>
      </c>
      <c r="BT9" s="161" t="str">
        <f>IF(R9="---","",VLOOKUP(R9,List167834567910247[],2,FALSE))</f>
        <v/>
      </c>
      <c r="BU9" s="29" t="s">
        <v>126</v>
      </c>
      <c r="BV9" s="161" t="str">
        <f>IF(Y9="---","",VLOOKUP(Y9,List167834567910247[],2,FALSE))</f>
        <v/>
      </c>
      <c r="BW9" s="161" t="str">
        <f>IF(Z9="---","",VLOOKUP(Z9,List167834567910247[],2,FALSE))</f>
        <v/>
      </c>
      <c r="BX9" s="161" t="str">
        <f>IF(AA9="---","",VLOOKUP(AA9,List167834567910247[],2,FALSE))</f>
        <v/>
      </c>
      <c r="BY9" s="161" t="str">
        <f>IF(AB9="---","",VLOOKUP(AB9,List167834567910247[],2,FALSE))</f>
        <v/>
      </c>
      <c r="BZ9" s="161" t="str">
        <f>IF(AC9="---","",VLOOKUP(AC9,List167834567910247[],2,FALSE))</f>
        <v/>
      </c>
      <c r="CA9" s="161" t="str">
        <f>IF(AD9="---","",VLOOKUP(AD9,List167834567910247[],2,FALSE))</f>
        <v/>
      </c>
      <c r="CB9" s="161" t="str">
        <f>IF(AE9="---","",VLOOKUP(AE9,List167834567910247[],2,FALSE))</f>
        <v/>
      </c>
      <c r="CC9" s="161" t="str">
        <f>IF(AF9="---","",VLOOKUP(AF9,List167834567910247[],2,FALSE))</f>
        <v/>
      </c>
      <c r="CD9" s="161" t="str">
        <f>IF(AG9="---","",VLOOKUP(AG9,List167834567910247[],2,FALSE))</f>
        <v/>
      </c>
      <c r="CE9" s="161" t="str">
        <f>IF(AH9="---","",VLOOKUP(AH9,List167834567910247[],2,FALSE))</f>
        <v/>
      </c>
    </row>
    <row r="10" spans="2:92" ht="13.5" customHeight="1" thickBot="1">
      <c r="B10" s="352"/>
      <c r="C10" s="354"/>
      <c r="D10" s="355"/>
      <c r="E10" s="204" t="s">
        <v>127</v>
      </c>
      <c r="F10" s="204"/>
      <c r="G10" s="206"/>
      <c r="H10" s="25" t="s">
        <v>109</v>
      </c>
      <c r="I10" s="25" t="s">
        <v>109</v>
      </c>
      <c r="J10" s="25" t="s">
        <v>109</v>
      </c>
      <c r="K10" s="25" t="s">
        <v>109</v>
      </c>
      <c r="L10" s="25" t="s">
        <v>109</v>
      </c>
      <c r="M10" s="25" t="s">
        <v>109</v>
      </c>
      <c r="N10" s="25" t="s">
        <v>109</v>
      </c>
      <c r="O10" s="25" t="s">
        <v>109</v>
      </c>
      <c r="P10" s="25" t="s">
        <v>109</v>
      </c>
      <c r="Q10" s="25" t="s">
        <v>109</v>
      </c>
      <c r="R10" s="32" t="s">
        <v>109</v>
      </c>
      <c r="Y10" s="25" t="s">
        <v>109</v>
      </c>
      <c r="Z10" s="25" t="s">
        <v>109</v>
      </c>
      <c r="AA10" s="25" t="s">
        <v>109</v>
      </c>
      <c r="AB10" s="25" t="s">
        <v>109</v>
      </c>
      <c r="AC10" s="32" t="s">
        <v>109</v>
      </c>
      <c r="AD10" s="23" t="s">
        <v>109</v>
      </c>
      <c r="AE10" s="23" t="s">
        <v>109</v>
      </c>
      <c r="AF10" s="23" t="s">
        <v>109</v>
      </c>
      <c r="AG10" s="23" t="s">
        <v>109</v>
      </c>
      <c r="AH10" s="23" t="s">
        <v>109</v>
      </c>
      <c r="AK10" s="27" t="str">
        <f t="shared" si="0"/>
        <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128</v>
      </c>
      <c r="AX10" s="30" t="str">
        <f t="shared" si="1"/>
        <v>---</v>
      </c>
      <c r="AY10" s="50" t="e">
        <f>VALUE(IF(AX10="---","",VLOOKUP(AX10,List167834567910247[],2,FALSE)))</f>
        <v>#VALUE!</v>
      </c>
      <c r="AZ10" s="1" t="str">
        <f t="shared" si="2"/>
        <v>---</v>
      </c>
      <c r="BA10" s="1" t="e">
        <f>VALUE(IF(AZ10="---","",VLOOKUP(AZ10,List167834567910247[],2,FALSE)))</f>
        <v>#VALUE!</v>
      </c>
      <c r="BB10" s="1" t="str">
        <f t="shared" si="3"/>
        <v>---</v>
      </c>
      <c r="BC10" s="1" t="str">
        <f t="shared" si="4"/>
        <v>---</v>
      </c>
      <c r="BI10" s="29" t="s">
        <v>128</v>
      </c>
      <c r="BJ10" s="161" t="str">
        <f>IF(H10="---","",VLOOKUP(H10,List167834567910247[],2,FALSE))</f>
        <v/>
      </c>
      <c r="BK10" s="161" t="str">
        <f>IF(I10="---","",VLOOKUP(I10,List167834567910247[],2,FALSE))</f>
        <v/>
      </c>
      <c r="BL10" s="161" t="str">
        <f>IF(J10="---","",VLOOKUP(J10,List167834567910247[],2,FALSE))</f>
        <v/>
      </c>
      <c r="BM10" s="161" t="str">
        <f>IF(K10="---","",VLOOKUP(K10,List167834567910247[],2,FALSE))</f>
        <v/>
      </c>
      <c r="BN10" s="161" t="str">
        <f>IF(L10="---","",VLOOKUP(L10,List167834567910247[],2,FALSE))</f>
        <v/>
      </c>
      <c r="BO10" s="161" t="str">
        <f>IF(M10="---","",VLOOKUP(M10,List167834567910247[],2,FALSE))</f>
        <v/>
      </c>
      <c r="BP10" s="161" t="str">
        <f>IF(N10="---","",VLOOKUP(N10,List167834567910247[],2,FALSE))</f>
        <v/>
      </c>
      <c r="BQ10" s="161" t="str">
        <f>IF(O10="---","",VLOOKUP(O10,List167834567910247[],2,FALSE))</f>
        <v/>
      </c>
      <c r="BR10" s="161" t="str">
        <f>IF(P10="---","",VLOOKUP(P10,List167834567910247[],2,FALSE))</f>
        <v/>
      </c>
      <c r="BS10" s="161" t="str">
        <f>IF(Q10="---","",VLOOKUP(Q10,List167834567910247[],2,FALSE))</f>
        <v/>
      </c>
      <c r="BT10" s="161" t="str">
        <f>IF(R10="---","",VLOOKUP(R10,List167834567910247[],2,FALSE))</f>
        <v/>
      </c>
      <c r="BU10" s="29" t="s">
        <v>128</v>
      </c>
      <c r="BV10" s="161" t="str">
        <f>IF(Y10="---","",VLOOKUP(Y10,List167834567910247[],2,FALSE))</f>
        <v/>
      </c>
      <c r="BW10" s="161" t="str">
        <f>IF(Z10="---","",VLOOKUP(Z10,List167834567910247[],2,FALSE))</f>
        <v/>
      </c>
      <c r="BX10" s="161" t="str">
        <f>IF(AA10="---","",VLOOKUP(AA10,List167834567910247[],2,FALSE))</f>
        <v/>
      </c>
      <c r="BY10" s="161" t="str">
        <f>IF(AB10="---","",VLOOKUP(AB10,List167834567910247[],2,FALSE))</f>
        <v/>
      </c>
      <c r="BZ10" s="161" t="str">
        <f>IF(AC10="---","",VLOOKUP(AC10,List167834567910247[],2,FALSE))</f>
        <v/>
      </c>
      <c r="CA10" s="161" t="str">
        <f>IF(AD10="---","",VLOOKUP(AD10,List167834567910247[],2,FALSE))</f>
        <v/>
      </c>
      <c r="CB10" s="161" t="str">
        <f>IF(AE10="---","",VLOOKUP(AE10,List167834567910247[],2,FALSE))</f>
        <v/>
      </c>
      <c r="CC10" s="161" t="str">
        <f>IF(AF10="---","",VLOOKUP(AF10,List167834567910247[],2,FALSE))</f>
        <v/>
      </c>
      <c r="CD10" s="161" t="str">
        <f>IF(AG10="---","",VLOOKUP(AG10,List167834567910247[],2,FALSE))</f>
        <v/>
      </c>
      <c r="CE10" s="161" t="str">
        <f>IF(AH10="---","",VLOOKUP(AH10,List167834567910247[],2,FALSE))</f>
        <v/>
      </c>
    </row>
    <row r="11" spans="2:92" ht="13.5" customHeight="1" thickBot="1">
      <c r="B11" s="352"/>
      <c r="C11" s="354"/>
      <c r="D11" s="355"/>
      <c r="E11" s="204" t="s">
        <v>129</v>
      </c>
      <c r="F11" s="204"/>
      <c r="G11" s="206"/>
      <c r="H11" s="25" t="s">
        <v>109</v>
      </c>
      <c r="I11" s="25" t="s">
        <v>109</v>
      </c>
      <c r="J11" s="25" t="s">
        <v>109</v>
      </c>
      <c r="K11" s="25" t="s">
        <v>109</v>
      </c>
      <c r="L11" s="25" t="s">
        <v>109</v>
      </c>
      <c r="M11" s="25" t="s">
        <v>109</v>
      </c>
      <c r="N11" s="25" t="s">
        <v>109</v>
      </c>
      <c r="O11" s="25" t="s">
        <v>109</v>
      </c>
      <c r="P11" s="25" t="s">
        <v>109</v>
      </c>
      <c r="Q11" s="25" t="s">
        <v>109</v>
      </c>
      <c r="R11" s="32" t="s">
        <v>109</v>
      </c>
      <c r="Y11" s="25" t="s">
        <v>109</v>
      </c>
      <c r="Z11" s="25" t="s">
        <v>109</v>
      </c>
      <c r="AA11" s="25" t="s">
        <v>109</v>
      </c>
      <c r="AB11" s="25" t="s">
        <v>109</v>
      </c>
      <c r="AC11" s="32" t="s">
        <v>109</v>
      </c>
      <c r="AD11" s="23" t="s">
        <v>109</v>
      </c>
      <c r="AE11" s="23" t="s">
        <v>109</v>
      </c>
      <c r="AF11" s="23" t="s">
        <v>109</v>
      </c>
      <c r="AG11" s="23" t="s">
        <v>109</v>
      </c>
      <c r="AH11" s="23" t="s">
        <v>109</v>
      </c>
      <c r="AK11" s="27" t="str">
        <f t="shared" si="0"/>
        <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130</v>
      </c>
      <c r="AX11" s="30" t="str">
        <f t="shared" si="1"/>
        <v>---</v>
      </c>
      <c r="AY11" s="50" t="e">
        <f>VALUE(IF(AX11="---","",VLOOKUP(AX11,List167834567910247[],2,FALSE)))</f>
        <v>#VALUE!</v>
      </c>
      <c r="AZ11" s="1" t="str">
        <f t="shared" si="2"/>
        <v>---</v>
      </c>
      <c r="BA11" s="1" t="e">
        <f>VALUE(IF(AZ11="---","",VLOOKUP(AZ11,List167834567910247[],2,FALSE)))</f>
        <v>#VALUE!</v>
      </c>
      <c r="BB11" s="1" t="str">
        <f t="shared" si="3"/>
        <v>---</v>
      </c>
      <c r="BC11" s="1" t="str">
        <f t="shared" si="4"/>
        <v>---</v>
      </c>
      <c r="BI11" s="29" t="s">
        <v>130</v>
      </c>
      <c r="BJ11" s="161" t="str">
        <f>IF(H11="---","",VLOOKUP(H11,List167834567910247[],2,FALSE))</f>
        <v/>
      </c>
      <c r="BK11" s="161" t="str">
        <f>IF(I11="---","",VLOOKUP(I11,List167834567910247[],2,FALSE))</f>
        <v/>
      </c>
      <c r="BL11" s="161" t="str">
        <f>IF(J11="---","",VLOOKUP(J11,List167834567910247[],2,FALSE))</f>
        <v/>
      </c>
      <c r="BM11" s="161" t="str">
        <f>IF(K11="---","",VLOOKUP(K11,List167834567910247[],2,FALSE))</f>
        <v/>
      </c>
      <c r="BN11" s="161" t="str">
        <f>IF(L11="---","",VLOOKUP(L11,List167834567910247[],2,FALSE))</f>
        <v/>
      </c>
      <c r="BO11" s="161" t="str">
        <f>IF(M11="---","",VLOOKUP(M11,List167834567910247[],2,FALSE))</f>
        <v/>
      </c>
      <c r="BP11" s="161" t="str">
        <f>IF(N11="---","",VLOOKUP(N11,List167834567910247[],2,FALSE))</f>
        <v/>
      </c>
      <c r="BQ11" s="161" t="str">
        <f>IF(O11="---","",VLOOKUP(O11,List167834567910247[],2,FALSE))</f>
        <v/>
      </c>
      <c r="BR11" s="161" t="str">
        <f>IF(P11="---","",VLOOKUP(P11,List167834567910247[],2,FALSE))</f>
        <v/>
      </c>
      <c r="BS11" s="161" t="str">
        <f>IF(Q11="---","",VLOOKUP(Q11,List167834567910247[],2,FALSE))</f>
        <v/>
      </c>
      <c r="BT11" s="161" t="str">
        <f>IF(R11="---","",VLOOKUP(R11,List167834567910247[],2,FALSE))</f>
        <v/>
      </c>
      <c r="BU11" s="29" t="s">
        <v>130</v>
      </c>
      <c r="BV11" s="161" t="str">
        <f>IF(Y11="---","",VLOOKUP(Y11,List167834567910247[],2,FALSE))</f>
        <v/>
      </c>
      <c r="BW11" s="161" t="str">
        <f>IF(Z11="---","",VLOOKUP(Z11,List167834567910247[],2,FALSE))</f>
        <v/>
      </c>
      <c r="BX11" s="161" t="str">
        <f>IF(AA11="---","",VLOOKUP(AA11,List167834567910247[],2,FALSE))</f>
        <v/>
      </c>
      <c r="BY11" s="161" t="str">
        <f>IF(AB11="---","",VLOOKUP(AB11,List167834567910247[],2,FALSE))</f>
        <v/>
      </c>
      <c r="BZ11" s="161" t="str">
        <f>IF(AC11="---","",VLOOKUP(AC11,List167834567910247[],2,FALSE))</f>
        <v/>
      </c>
      <c r="CA11" s="161" t="str">
        <f>IF(AD11="---","",VLOOKUP(AD11,List167834567910247[],2,FALSE))</f>
        <v/>
      </c>
      <c r="CB11" s="161" t="str">
        <f>IF(AE11="---","",VLOOKUP(AE11,List167834567910247[],2,FALSE))</f>
        <v/>
      </c>
      <c r="CC11" s="161" t="str">
        <f>IF(AF11="---","",VLOOKUP(AF11,List167834567910247[],2,FALSE))</f>
        <v/>
      </c>
      <c r="CD11" s="161" t="str">
        <f>IF(AG11="---","",VLOOKUP(AG11,List167834567910247[],2,FALSE))</f>
        <v/>
      </c>
      <c r="CE11" s="161" t="str">
        <f>IF(AH11="---","",VLOOKUP(AH11,List167834567910247[],2,FALSE))</f>
        <v/>
      </c>
    </row>
    <row r="12" spans="2:92" ht="13.5" customHeight="1" thickBot="1">
      <c r="B12" s="352"/>
      <c r="C12" s="354" t="s">
        <v>131</v>
      </c>
      <c r="D12" s="355"/>
      <c r="E12" s="204" t="s">
        <v>132</v>
      </c>
      <c r="F12" s="204"/>
      <c r="G12" s="206"/>
      <c r="H12" s="25" t="s">
        <v>109</v>
      </c>
      <c r="I12" s="25" t="s">
        <v>109</v>
      </c>
      <c r="J12" s="25" t="s">
        <v>109</v>
      </c>
      <c r="K12" s="25" t="s">
        <v>109</v>
      </c>
      <c r="L12" s="25" t="s">
        <v>109</v>
      </c>
      <c r="M12" s="25" t="s">
        <v>109</v>
      </c>
      <c r="N12" s="25" t="s">
        <v>109</v>
      </c>
      <c r="O12" s="25" t="s">
        <v>109</v>
      </c>
      <c r="P12" s="25" t="s">
        <v>109</v>
      </c>
      <c r="Q12" s="25" t="s">
        <v>109</v>
      </c>
      <c r="R12" s="32" t="s">
        <v>109</v>
      </c>
      <c r="Y12" s="25" t="s">
        <v>109</v>
      </c>
      <c r="Z12" s="25" t="s">
        <v>109</v>
      </c>
      <c r="AA12" s="25" t="s">
        <v>109</v>
      </c>
      <c r="AB12" s="25" t="s">
        <v>109</v>
      </c>
      <c r="AC12" s="32" t="s">
        <v>109</v>
      </c>
      <c r="AD12" s="23" t="s">
        <v>109</v>
      </c>
      <c r="AE12" s="23" t="s">
        <v>109</v>
      </c>
      <c r="AF12" s="23" t="s">
        <v>109</v>
      </c>
      <c r="AG12" s="23" t="s">
        <v>109</v>
      </c>
      <c r="AH12" s="23" t="s">
        <v>109</v>
      </c>
      <c r="AK12" s="27" t="str">
        <f t="shared" si="0"/>
        <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133</v>
      </c>
      <c r="AX12" s="30" t="str">
        <f t="shared" si="1"/>
        <v>---</v>
      </c>
      <c r="AY12" s="50" t="e">
        <f>VALUE(IF(AX12="---","",VLOOKUP(AX12,List167834567910247[],2,FALSE)))</f>
        <v>#VALUE!</v>
      </c>
      <c r="AZ12" s="1" t="str">
        <f t="shared" si="2"/>
        <v>---</v>
      </c>
      <c r="BA12" s="1" t="e">
        <f>VALUE(IF(AZ12="---","",VLOOKUP(AZ12,List167834567910247[],2,FALSE)))</f>
        <v>#VALUE!</v>
      </c>
      <c r="BB12" s="1" t="str">
        <f t="shared" si="3"/>
        <v>---</v>
      </c>
      <c r="BC12" s="1" t="str">
        <f t="shared" si="4"/>
        <v>---</v>
      </c>
      <c r="BI12" s="29" t="s">
        <v>133</v>
      </c>
      <c r="BJ12" s="161" t="str">
        <f>IF(H12="---","",VLOOKUP(H12,List167834567910247[],2,FALSE))</f>
        <v/>
      </c>
      <c r="BK12" s="161" t="str">
        <f>IF(I12="---","",VLOOKUP(I12,List167834567910247[],2,FALSE))</f>
        <v/>
      </c>
      <c r="BL12" s="161" t="str">
        <f>IF(J12="---","",VLOOKUP(J12,List167834567910247[],2,FALSE))</f>
        <v/>
      </c>
      <c r="BM12" s="161" t="str">
        <f>IF(K12="---","",VLOOKUP(K12,List167834567910247[],2,FALSE))</f>
        <v/>
      </c>
      <c r="BN12" s="161" t="str">
        <f>IF(L12="---","",VLOOKUP(L12,List167834567910247[],2,FALSE))</f>
        <v/>
      </c>
      <c r="BO12" s="161" t="str">
        <f>IF(M12="---","",VLOOKUP(M12,List167834567910247[],2,FALSE))</f>
        <v/>
      </c>
      <c r="BP12" s="161" t="str">
        <f>IF(N12="---","",VLOOKUP(N12,List167834567910247[],2,FALSE))</f>
        <v/>
      </c>
      <c r="BQ12" s="161" t="str">
        <f>IF(O12="---","",VLOOKUP(O12,List167834567910247[],2,FALSE))</f>
        <v/>
      </c>
      <c r="BR12" s="161" t="str">
        <f>IF(P12="---","",VLOOKUP(P12,List167834567910247[],2,FALSE))</f>
        <v/>
      </c>
      <c r="BS12" s="161" t="str">
        <f>IF(Q12="---","",VLOOKUP(Q12,List167834567910247[],2,FALSE))</f>
        <v/>
      </c>
      <c r="BT12" s="161" t="str">
        <f>IF(R12="---","",VLOOKUP(R12,List167834567910247[],2,FALSE))</f>
        <v/>
      </c>
      <c r="BU12" s="29" t="s">
        <v>133</v>
      </c>
      <c r="BV12" s="161" t="str">
        <f>IF(Y12="---","",VLOOKUP(Y12,List167834567910247[],2,FALSE))</f>
        <v/>
      </c>
      <c r="BW12" s="161" t="str">
        <f>IF(Z12="---","",VLOOKUP(Z12,List167834567910247[],2,FALSE))</f>
        <v/>
      </c>
      <c r="BX12" s="161" t="str">
        <f>IF(AA12="---","",VLOOKUP(AA12,List167834567910247[],2,FALSE))</f>
        <v/>
      </c>
      <c r="BY12" s="161" t="str">
        <f>IF(AB12="---","",VLOOKUP(AB12,List167834567910247[],2,FALSE))</f>
        <v/>
      </c>
      <c r="BZ12" s="161" t="str">
        <f>IF(AC12="---","",VLOOKUP(AC12,List167834567910247[],2,FALSE))</f>
        <v/>
      </c>
      <c r="CA12" s="161" t="str">
        <f>IF(AD12="---","",VLOOKUP(AD12,List167834567910247[],2,FALSE))</f>
        <v/>
      </c>
      <c r="CB12" s="161" t="str">
        <f>IF(AE12="---","",VLOOKUP(AE12,List167834567910247[],2,FALSE))</f>
        <v/>
      </c>
      <c r="CC12" s="161" t="str">
        <f>IF(AF12="---","",VLOOKUP(AF12,List167834567910247[],2,FALSE))</f>
        <v/>
      </c>
      <c r="CD12" s="161" t="str">
        <f>IF(AG12="---","",VLOOKUP(AG12,List167834567910247[],2,FALSE))</f>
        <v/>
      </c>
      <c r="CE12" s="161" t="str">
        <f>IF(AH12="---","",VLOOKUP(AH12,List167834567910247[],2,FALSE))</f>
        <v/>
      </c>
    </row>
    <row r="13" spans="2:92" ht="13.5" customHeight="1" thickBot="1">
      <c r="B13" s="352"/>
      <c r="C13" s="354"/>
      <c r="D13" s="355"/>
      <c r="E13" s="204" t="s">
        <v>134</v>
      </c>
      <c r="F13" s="204"/>
      <c r="G13" s="206"/>
      <c r="H13" s="25" t="s">
        <v>109</v>
      </c>
      <c r="I13" s="25" t="s">
        <v>109</v>
      </c>
      <c r="J13" s="25" t="s">
        <v>109</v>
      </c>
      <c r="K13" s="25" t="s">
        <v>109</v>
      </c>
      <c r="L13" s="25" t="s">
        <v>109</v>
      </c>
      <c r="M13" s="25" t="s">
        <v>109</v>
      </c>
      <c r="N13" s="25" t="s">
        <v>109</v>
      </c>
      <c r="O13" s="25" t="s">
        <v>109</v>
      </c>
      <c r="P13" s="25" t="s">
        <v>109</v>
      </c>
      <c r="Q13" s="25" t="s">
        <v>109</v>
      </c>
      <c r="R13" s="32" t="s">
        <v>109</v>
      </c>
      <c r="Y13" s="25" t="s">
        <v>109</v>
      </c>
      <c r="Z13" s="25" t="s">
        <v>109</v>
      </c>
      <c r="AA13" s="25" t="s">
        <v>109</v>
      </c>
      <c r="AB13" s="25" t="s">
        <v>109</v>
      </c>
      <c r="AC13" s="32" t="s">
        <v>109</v>
      </c>
      <c r="AD13" s="23" t="s">
        <v>109</v>
      </c>
      <c r="AE13" s="23" t="s">
        <v>109</v>
      </c>
      <c r="AF13" s="23" t="s">
        <v>109</v>
      </c>
      <c r="AG13" s="23" t="s">
        <v>109</v>
      </c>
      <c r="AH13" s="23" t="s">
        <v>109</v>
      </c>
      <c r="AK13" s="27" t="str">
        <f t="shared" si="0"/>
        <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135</v>
      </c>
      <c r="AX13" s="30" t="str">
        <f t="shared" si="1"/>
        <v>---</v>
      </c>
      <c r="AY13" s="50" t="e">
        <f>VALUE(IF(AX13="---","",VLOOKUP(AX13,List167834567910247[],2,FALSE)))</f>
        <v>#VALUE!</v>
      </c>
      <c r="AZ13" s="1" t="str">
        <f t="shared" si="2"/>
        <v>---</v>
      </c>
      <c r="BA13" s="1" t="e">
        <f>VALUE(IF(AZ13="---","",VLOOKUP(AZ13,List167834567910247[],2,FALSE)))</f>
        <v>#VALUE!</v>
      </c>
      <c r="BB13" s="1" t="str">
        <f t="shared" si="3"/>
        <v>---</v>
      </c>
      <c r="BC13" s="1" t="str">
        <f t="shared" si="4"/>
        <v>---</v>
      </c>
      <c r="BI13" s="29" t="s">
        <v>135</v>
      </c>
      <c r="BJ13" s="161" t="str">
        <f>IF(H13="---","",VLOOKUP(H13,List167834567910247[],2,FALSE))</f>
        <v/>
      </c>
      <c r="BK13" s="161" t="str">
        <f>IF(I13="---","",VLOOKUP(I13,List167834567910247[],2,FALSE))</f>
        <v/>
      </c>
      <c r="BL13" s="161" t="str">
        <f>IF(J13="---","",VLOOKUP(J13,List167834567910247[],2,FALSE))</f>
        <v/>
      </c>
      <c r="BM13" s="161" t="str">
        <f>IF(K13="---","",VLOOKUP(K13,List167834567910247[],2,FALSE))</f>
        <v/>
      </c>
      <c r="BN13" s="161" t="str">
        <f>IF(L13="---","",VLOOKUP(L13,List167834567910247[],2,FALSE))</f>
        <v/>
      </c>
      <c r="BO13" s="161" t="str">
        <f>IF(M13="---","",VLOOKUP(M13,List167834567910247[],2,FALSE))</f>
        <v/>
      </c>
      <c r="BP13" s="161" t="str">
        <f>IF(N13="---","",VLOOKUP(N13,List167834567910247[],2,FALSE))</f>
        <v/>
      </c>
      <c r="BQ13" s="161" t="str">
        <f>IF(O13="---","",VLOOKUP(O13,List167834567910247[],2,FALSE))</f>
        <v/>
      </c>
      <c r="BR13" s="161" t="str">
        <f>IF(P13="---","",VLOOKUP(P13,List167834567910247[],2,FALSE))</f>
        <v/>
      </c>
      <c r="BS13" s="161" t="str">
        <f>IF(Q13="---","",VLOOKUP(Q13,List167834567910247[],2,FALSE))</f>
        <v/>
      </c>
      <c r="BT13" s="161" t="str">
        <f>IF(R13="---","",VLOOKUP(R13,List167834567910247[],2,FALSE))</f>
        <v/>
      </c>
      <c r="BU13" s="29" t="s">
        <v>135</v>
      </c>
      <c r="BV13" s="161" t="str">
        <f>IF(Y13="---","",VLOOKUP(Y13,List167834567910247[],2,FALSE))</f>
        <v/>
      </c>
      <c r="BW13" s="161" t="str">
        <f>IF(Z13="---","",VLOOKUP(Z13,List167834567910247[],2,FALSE))</f>
        <v/>
      </c>
      <c r="BX13" s="161" t="str">
        <f>IF(AA13="---","",VLOOKUP(AA13,List167834567910247[],2,FALSE))</f>
        <v/>
      </c>
      <c r="BY13" s="161" t="str">
        <f>IF(AB13="---","",VLOOKUP(AB13,List167834567910247[],2,FALSE))</f>
        <v/>
      </c>
      <c r="BZ13" s="161" t="str">
        <f>IF(AC13="---","",VLOOKUP(AC13,List167834567910247[],2,FALSE))</f>
        <v/>
      </c>
      <c r="CA13" s="161" t="str">
        <f>IF(AD13="---","",VLOOKUP(AD13,List167834567910247[],2,FALSE))</f>
        <v/>
      </c>
      <c r="CB13" s="161" t="str">
        <f>IF(AE13="---","",VLOOKUP(AE13,List167834567910247[],2,FALSE))</f>
        <v/>
      </c>
      <c r="CC13" s="161" t="str">
        <f>IF(AF13="---","",VLOOKUP(AF13,List167834567910247[],2,FALSE))</f>
        <v/>
      </c>
      <c r="CD13" s="161" t="str">
        <f>IF(AG13="---","",VLOOKUP(AG13,List167834567910247[],2,FALSE))</f>
        <v/>
      </c>
      <c r="CE13" s="161" t="str">
        <f>IF(AH13="---","",VLOOKUP(AH13,List167834567910247[],2,FALSE))</f>
        <v/>
      </c>
    </row>
    <row r="14" spans="2:92" s="8" customFormat="1" ht="13.5" customHeight="1" thickBot="1">
      <c r="B14" s="352"/>
      <c r="C14" s="354"/>
      <c r="D14" s="355"/>
      <c r="E14" s="204" t="s">
        <v>136</v>
      </c>
      <c r="F14" s="204"/>
      <c r="G14" s="206"/>
      <c r="H14" s="25" t="s">
        <v>109</v>
      </c>
      <c r="I14" s="25" t="s">
        <v>109</v>
      </c>
      <c r="J14" s="25" t="s">
        <v>109</v>
      </c>
      <c r="K14" s="25" t="s">
        <v>109</v>
      </c>
      <c r="L14" s="25" t="s">
        <v>109</v>
      </c>
      <c r="M14" s="25" t="s">
        <v>109</v>
      </c>
      <c r="N14" s="25" t="s">
        <v>109</v>
      </c>
      <c r="O14" s="25" t="s">
        <v>109</v>
      </c>
      <c r="P14" s="25" t="s">
        <v>109</v>
      </c>
      <c r="Q14" s="25" t="s">
        <v>109</v>
      </c>
      <c r="R14" s="32" t="s">
        <v>109</v>
      </c>
      <c r="S14" s="1"/>
      <c r="T14" s="1"/>
      <c r="U14" s="1"/>
      <c r="V14" s="1"/>
      <c r="W14" s="1"/>
      <c r="X14" s="1"/>
      <c r="Y14" s="25" t="s">
        <v>109</v>
      </c>
      <c r="Z14" s="25" t="s">
        <v>109</v>
      </c>
      <c r="AA14" s="25" t="s">
        <v>109</v>
      </c>
      <c r="AB14" s="25" t="s">
        <v>109</v>
      </c>
      <c r="AC14" s="32" t="s">
        <v>109</v>
      </c>
      <c r="AD14" s="23" t="s">
        <v>109</v>
      </c>
      <c r="AE14" s="23" t="s">
        <v>109</v>
      </c>
      <c r="AF14" s="23" t="s">
        <v>109</v>
      </c>
      <c r="AG14" s="23" t="s">
        <v>109</v>
      </c>
      <c r="AH14" s="23" t="s">
        <v>109</v>
      </c>
      <c r="AK14" s="27" t="str">
        <f t="shared" si="0"/>
        <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U14" s="1"/>
      <c r="AV14" s="28"/>
      <c r="AW14" s="29" t="s">
        <v>137</v>
      </c>
      <c r="AX14" s="30" t="str">
        <f t="shared" si="1"/>
        <v>---</v>
      </c>
      <c r="AY14" s="50" t="e">
        <f>VALUE(IF(AX14="---","",VLOOKUP(AX14,List167834567910247[],2,FALSE)))</f>
        <v>#VALUE!</v>
      </c>
      <c r="AZ14" s="1" t="str">
        <f t="shared" si="2"/>
        <v>---</v>
      </c>
      <c r="BA14" s="1" t="e">
        <f>VALUE(IF(AZ14="---","",VLOOKUP(AZ14,List167834567910247[],2,FALSE)))</f>
        <v>#VALUE!</v>
      </c>
      <c r="BB14" s="1" t="str">
        <f t="shared" si="3"/>
        <v>---</v>
      </c>
      <c r="BC14" s="1" t="str">
        <f t="shared" si="4"/>
        <v>---</v>
      </c>
      <c r="BD14" s="1"/>
      <c r="BE14" s="1"/>
      <c r="BF14" s="1"/>
      <c r="BG14" s="1"/>
      <c r="BH14" s="1"/>
      <c r="BI14" s="29" t="s">
        <v>137</v>
      </c>
      <c r="BJ14" s="161" t="str">
        <f>IF(H14="---","",VLOOKUP(H14,List167834567910247[],2,FALSE))</f>
        <v/>
      </c>
      <c r="BK14" s="161" t="str">
        <f>IF(I14="---","",VLOOKUP(I14,List167834567910247[],2,FALSE))</f>
        <v/>
      </c>
      <c r="BL14" s="161" t="str">
        <f>IF(J14="---","",VLOOKUP(J14,List167834567910247[],2,FALSE))</f>
        <v/>
      </c>
      <c r="BM14" s="161" t="str">
        <f>IF(K14="---","",VLOOKUP(K14,List167834567910247[],2,FALSE))</f>
        <v/>
      </c>
      <c r="BN14" s="161" t="str">
        <f>IF(L14="---","",VLOOKUP(L14,List167834567910247[],2,FALSE))</f>
        <v/>
      </c>
      <c r="BO14" s="161" t="str">
        <f>IF(M14="---","",VLOOKUP(M14,List167834567910247[],2,FALSE))</f>
        <v/>
      </c>
      <c r="BP14" s="161" t="str">
        <f>IF(N14="---","",VLOOKUP(N14,List167834567910247[],2,FALSE))</f>
        <v/>
      </c>
      <c r="BQ14" s="161" t="str">
        <f>IF(O14="---","",VLOOKUP(O14,List167834567910247[],2,FALSE))</f>
        <v/>
      </c>
      <c r="BR14" s="161" t="str">
        <f>IF(P14="---","",VLOOKUP(P14,List167834567910247[],2,FALSE))</f>
        <v/>
      </c>
      <c r="BS14" s="161" t="str">
        <f>IF(Q14="---","",VLOOKUP(Q14,List167834567910247[],2,FALSE))</f>
        <v/>
      </c>
      <c r="BT14" s="161" t="str">
        <f>IF(R14="---","",VLOOKUP(R14,List167834567910247[],2,FALSE))</f>
        <v/>
      </c>
      <c r="BU14" s="29" t="s">
        <v>137</v>
      </c>
      <c r="BV14" s="161" t="str">
        <f>IF(Y14="---","",VLOOKUP(Y14,List167834567910247[],2,FALSE))</f>
        <v/>
      </c>
      <c r="BW14" s="161" t="str">
        <f>IF(Z14="---","",VLOOKUP(Z14,List167834567910247[],2,FALSE))</f>
        <v/>
      </c>
      <c r="BX14" s="161" t="str">
        <f>IF(AA14="---","",VLOOKUP(AA14,List167834567910247[],2,FALSE))</f>
        <v/>
      </c>
      <c r="BY14" s="161" t="str">
        <f>IF(AB14="---","",VLOOKUP(AB14,List167834567910247[],2,FALSE))</f>
        <v/>
      </c>
      <c r="BZ14" s="161" t="str">
        <f>IF(AC14="---","",VLOOKUP(AC14,List167834567910247[],2,FALSE))</f>
        <v/>
      </c>
      <c r="CA14" s="161" t="str">
        <f>IF(AD14="---","",VLOOKUP(AD14,List167834567910247[],2,FALSE))</f>
        <v/>
      </c>
      <c r="CB14" s="161" t="str">
        <f>IF(AE14="---","",VLOOKUP(AE14,List167834567910247[],2,FALSE))</f>
        <v/>
      </c>
      <c r="CC14" s="161" t="str">
        <f>IF(AF14="---","",VLOOKUP(AF14,List167834567910247[],2,FALSE))</f>
        <v/>
      </c>
      <c r="CD14" s="161" t="str">
        <f>IF(AG14="---","",VLOOKUP(AG14,List167834567910247[],2,FALSE))</f>
        <v/>
      </c>
      <c r="CE14" s="161" t="str">
        <f>IF(AH14="---","",VLOOKUP(AH14,List167834567910247[],2,FALSE))</f>
        <v/>
      </c>
      <c r="CG14" s="1"/>
      <c r="CI14" s="1"/>
      <c r="CK14" s="1"/>
      <c r="CM14" s="1"/>
    </row>
    <row r="15" spans="2:92" s="8" customFormat="1" ht="13.5" customHeight="1" thickBot="1">
      <c r="B15" s="352"/>
      <c r="C15" s="354" t="s">
        <v>138</v>
      </c>
      <c r="D15" s="355"/>
      <c r="E15" s="204" t="s">
        <v>139</v>
      </c>
      <c r="F15" s="204"/>
      <c r="G15" s="206"/>
      <c r="H15" s="25" t="s">
        <v>109</v>
      </c>
      <c r="I15" s="25" t="s">
        <v>109</v>
      </c>
      <c r="J15" s="25" t="s">
        <v>109</v>
      </c>
      <c r="K15" s="25" t="s">
        <v>109</v>
      </c>
      <c r="L15" s="25" t="s">
        <v>109</v>
      </c>
      <c r="M15" s="25" t="s">
        <v>109</v>
      </c>
      <c r="N15" s="25" t="s">
        <v>109</v>
      </c>
      <c r="O15" s="25" t="s">
        <v>109</v>
      </c>
      <c r="P15" s="25" t="s">
        <v>109</v>
      </c>
      <c r="Q15" s="25" t="s">
        <v>109</v>
      </c>
      <c r="R15" s="32" t="s">
        <v>109</v>
      </c>
      <c r="S15" s="1"/>
      <c r="T15" s="1"/>
      <c r="U15" s="1"/>
      <c r="V15" s="1"/>
      <c r="W15" s="1"/>
      <c r="X15" s="1"/>
      <c r="Y15" s="25" t="s">
        <v>109</v>
      </c>
      <c r="Z15" s="25" t="s">
        <v>109</v>
      </c>
      <c r="AA15" s="25" t="s">
        <v>109</v>
      </c>
      <c r="AB15" s="25" t="s">
        <v>109</v>
      </c>
      <c r="AC15" s="32" t="s">
        <v>109</v>
      </c>
      <c r="AD15" s="23" t="s">
        <v>109</v>
      </c>
      <c r="AE15" s="23" t="s">
        <v>109</v>
      </c>
      <c r="AF15" s="23" t="s">
        <v>109</v>
      </c>
      <c r="AG15" s="23" t="s">
        <v>109</v>
      </c>
      <c r="AH15" s="23" t="s">
        <v>109</v>
      </c>
      <c r="AK15" s="27" t="str">
        <f t="shared" si="0"/>
        <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U15" s="1"/>
      <c r="AV15" s="28"/>
      <c r="AW15" s="29" t="s">
        <v>140</v>
      </c>
      <c r="AX15" s="30" t="str">
        <f t="shared" si="1"/>
        <v>---</v>
      </c>
      <c r="AY15" s="50" t="e">
        <f>VALUE(IF(AX15="---","",VLOOKUP(AX15,List167834567910247[],2,FALSE)))</f>
        <v>#VALUE!</v>
      </c>
      <c r="AZ15" s="1" t="str">
        <f t="shared" si="2"/>
        <v>---</v>
      </c>
      <c r="BA15" s="1" t="e">
        <f>VALUE(IF(AZ15="---","",VLOOKUP(AZ15,List167834567910247[],2,FALSE)))</f>
        <v>#VALUE!</v>
      </c>
      <c r="BB15" s="1" t="str">
        <f t="shared" si="3"/>
        <v>---</v>
      </c>
      <c r="BC15" s="1" t="str">
        <f t="shared" si="4"/>
        <v>---</v>
      </c>
      <c r="BD15" s="1"/>
      <c r="BE15" s="1"/>
      <c r="BF15" s="1"/>
      <c r="BG15" s="1"/>
      <c r="BH15" s="1"/>
      <c r="BI15" s="29" t="s">
        <v>140</v>
      </c>
      <c r="BJ15" s="161" t="str">
        <f>IF(H15="---","",VLOOKUP(H15,List167834567910247[],2,FALSE))</f>
        <v/>
      </c>
      <c r="BK15" s="161" t="str">
        <f>IF(I15="---","",VLOOKUP(I15,List167834567910247[],2,FALSE))</f>
        <v/>
      </c>
      <c r="BL15" s="161" t="str">
        <f>IF(J15="---","",VLOOKUP(J15,List167834567910247[],2,FALSE))</f>
        <v/>
      </c>
      <c r="BM15" s="161" t="str">
        <f>IF(K15="---","",VLOOKUP(K15,List167834567910247[],2,FALSE))</f>
        <v/>
      </c>
      <c r="BN15" s="161" t="str">
        <f>IF(L15="---","",VLOOKUP(L15,List167834567910247[],2,FALSE))</f>
        <v/>
      </c>
      <c r="BO15" s="161" t="str">
        <f>IF(M15="---","",VLOOKUP(M15,List167834567910247[],2,FALSE))</f>
        <v/>
      </c>
      <c r="BP15" s="161" t="str">
        <f>IF(N15="---","",VLOOKUP(N15,List167834567910247[],2,FALSE))</f>
        <v/>
      </c>
      <c r="BQ15" s="161" t="str">
        <f>IF(O15="---","",VLOOKUP(O15,List167834567910247[],2,FALSE))</f>
        <v/>
      </c>
      <c r="BR15" s="161" t="str">
        <f>IF(P15="---","",VLOOKUP(P15,List167834567910247[],2,FALSE))</f>
        <v/>
      </c>
      <c r="BS15" s="161" t="str">
        <f>IF(Q15="---","",VLOOKUP(Q15,List167834567910247[],2,FALSE))</f>
        <v/>
      </c>
      <c r="BT15" s="161" t="str">
        <f>IF(R15="---","",VLOOKUP(R15,List167834567910247[],2,FALSE))</f>
        <v/>
      </c>
      <c r="BU15" s="29" t="s">
        <v>140</v>
      </c>
      <c r="BV15" s="161" t="str">
        <f>IF(Y15="---","",VLOOKUP(Y15,List167834567910247[],2,FALSE))</f>
        <v/>
      </c>
      <c r="BW15" s="161" t="str">
        <f>IF(Z15="---","",VLOOKUP(Z15,List167834567910247[],2,FALSE))</f>
        <v/>
      </c>
      <c r="BX15" s="161" t="str">
        <f>IF(AA15="---","",VLOOKUP(AA15,List167834567910247[],2,FALSE))</f>
        <v/>
      </c>
      <c r="BY15" s="161" t="str">
        <f>IF(AB15="---","",VLOOKUP(AB15,List167834567910247[],2,FALSE))</f>
        <v/>
      </c>
      <c r="BZ15" s="161" t="str">
        <f>IF(AC15="---","",VLOOKUP(AC15,List167834567910247[],2,FALSE))</f>
        <v/>
      </c>
      <c r="CA15" s="161" t="str">
        <f>IF(AD15="---","",VLOOKUP(AD15,List167834567910247[],2,FALSE))</f>
        <v/>
      </c>
      <c r="CB15" s="161" t="str">
        <f>IF(AE15="---","",VLOOKUP(AE15,List167834567910247[],2,FALSE))</f>
        <v/>
      </c>
      <c r="CC15" s="161" t="str">
        <f>IF(AF15="---","",VLOOKUP(AF15,List167834567910247[],2,FALSE))</f>
        <v/>
      </c>
      <c r="CD15" s="161" t="str">
        <f>IF(AG15="---","",VLOOKUP(AG15,List167834567910247[],2,FALSE))</f>
        <v/>
      </c>
      <c r="CE15" s="161" t="str">
        <f>IF(AH15="---","",VLOOKUP(AH15,List167834567910247[],2,FALSE))</f>
        <v/>
      </c>
      <c r="CG15" s="1"/>
      <c r="CI15" s="1"/>
      <c r="CK15" s="1"/>
      <c r="CM15" s="1"/>
    </row>
    <row r="16" spans="2:92" s="8" customFormat="1" ht="13.5" customHeight="1" thickBot="1">
      <c r="B16" s="352"/>
      <c r="C16" s="354"/>
      <c r="D16" s="355"/>
      <c r="E16" s="204" t="s">
        <v>141</v>
      </c>
      <c r="F16" s="204"/>
      <c r="G16" s="206"/>
      <c r="H16" s="25" t="s">
        <v>109</v>
      </c>
      <c r="I16" s="25" t="s">
        <v>109</v>
      </c>
      <c r="J16" s="25" t="s">
        <v>109</v>
      </c>
      <c r="K16" s="25" t="s">
        <v>109</v>
      </c>
      <c r="L16" s="25" t="s">
        <v>109</v>
      </c>
      <c r="M16" s="25" t="s">
        <v>109</v>
      </c>
      <c r="N16" s="25" t="s">
        <v>109</v>
      </c>
      <c r="O16" s="25" t="s">
        <v>109</v>
      </c>
      <c r="P16" s="25" t="s">
        <v>109</v>
      </c>
      <c r="Q16" s="25" t="s">
        <v>109</v>
      </c>
      <c r="R16" s="32" t="s">
        <v>109</v>
      </c>
      <c r="S16" s="1"/>
      <c r="T16" s="1"/>
      <c r="U16" s="1"/>
      <c r="V16" s="1"/>
      <c r="W16" s="1"/>
      <c r="X16" s="1"/>
      <c r="Y16" s="25" t="s">
        <v>109</v>
      </c>
      <c r="Z16" s="25" t="s">
        <v>109</v>
      </c>
      <c r="AA16" s="25" t="s">
        <v>109</v>
      </c>
      <c r="AB16" s="25" t="s">
        <v>109</v>
      </c>
      <c r="AC16" s="32" t="s">
        <v>109</v>
      </c>
      <c r="AD16" s="23" t="s">
        <v>109</v>
      </c>
      <c r="AE16" s="23" t="s">
        <v>109</v>
      </c>
      <c r="AF16" s="23" t="s">
        <v>109</v>
      </c>
      <c r="AG16" s="23" t="s">
        <v>109</v>
      </c>
      <c r="AH16" s="23" t="s">
        <v>109</v>
      </c>
      <c r="AK16" s="27" t="str">
        <f t="shared" si="0"/>
        <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U16" s="1"/>
      <c r="AV16" s="28"/>
      <c r="AW16" s="29" t="s">
        <v>142</v>
      </c>
      <c r="AX16" s="30" t="str">
        <f t="shared" si="1"/>
        <v>---</v>
      </c>
      <c r="AY16" s="50" t="e">
        <f>VALUE(IF(AX16="---","",VLOOKUP(AX16,List167834567910247[],2,FALSE)))</f>
        <v>#VALUE!</v>
      </c>
      <c r="AZ16" s="1" t="str">
        <f t="shared" si="2"/>
        <v>---</v>
      </c>
      <c r="BA16" s="1" t="e">
        <f>VALUE(IF(AZ16="---","",VLOOKUP(AZ16,List167834567910247[],2,FALSE)))</f>
        <v>#VALUE!</v>
      </c>
      <c r="BB16" s="1" t="str">
        <f t="shared" si="3"/>
        <v>---</v>
      </c>
      <c r="BC16" s="1" t="str">
        <f t="shared" si="4"/>
        <v>---</v>
      </c>
      <c r="BD16" s="1"/>
      <c r="BE16" s="1"/>
      <c r="BF16" s="1"/>
      <c r="BG16" s="1"/>
      <c r="BH16" s="1"/>
      <c r="BI16" s="29" t="s">
        <v>142</v>
      </c>
      <c r="BJ16" s="161" t="str">
        <f>IF(H16="---","",VLOOKUP(H16,List167834567910247[],2,FALSE))</f>
        <v/>
      </c>
      <c r="BK16" s="161" t="str">
        <f>IF(I16="---","",VLOOKUP(I16,List167834567910247[],2,FALSE))</f>
        <v/>
      </c>
      <c r="BL16" s="161" t="str">
        <f>IF(J16="---","",VLOOKUP(J16,List167834567910247[],2,FALSE))</f>
        <v/>
      </c>
      <c r="BM16" s="161" t="str">
        <f>IF(K16="---","",VLOOKUP(K16,List167834567910247[],2,FALSE))</f>
        <v/>
      </c>
      <c r="BN16" s="161" t="str">
        <f>IF(L16="---","",VLOOKUP(L16,List167834567910247[],2,FALSE))</f>
        <v/>
      </c>
      <c r="BO16" s="161" t="str">
        <f>IF(M16="---","",VLOOKUP(M16,List167834567910247[],2,FALSE))</f>
        <v/>
      </c>
      <c r="BP16" s="161" t="str">
        <f>IF(N16="---","",VLOOKUP(N16,List167834567910247[],2,FALSE))</f>
        <v/>
      </c>
      <c r="BQ16" s="161" t="str">
        <f>IF(O16="---","",VLOOKUP(O16,List167834567910247[],2,FALSE))</f>
        <v/>
      </c>
      <c r="BR16" s="161" t="str">
        <f>IF(P16="---","",VLOOKUP(P16,List167834567910247[],2,FALSE))</f>
        <v/>
      </c>
      <c r="BS16" s="161" t="str">
        <f>IF(Q16="---","",VLOOKUP(Q16,List167834567910247[],2,FALSE))</f>
        <v/>
      </c>
      <c r="BT16" s="161" t="str">
        <f>IF(R16="---","",VLOOKUP(R16,List167834567910247[],2,FALSE))</f>
        <v/>
      </c>
      <c r="BU16" s="29" t="s">
        <v>142</v>
      </c>
      <c r="BV16" s="161" t="str">
        <f>IF(Y16="---","",VLOOKUP(Y16,List167834567910247[],2,FALSE))</f>
        <v/>
      </c>
      <c r="BW16" s="161" t="str">
        <f>IF(Z16="---","",VLOOKUP(Z16,List167834567910247[],2,FALSE))</f>
        <v/>
      </c>
      <c r="BX16" s="161" t="str">
        <f>IF(AA16="---","",VLOOKUP(AA16,List167834567910247[],2,FALSE))</f>
        <v/>
      </c>
      <c r="BY16" s="161" t="str">
        <f>IF(AB16="---","",VLOOKUP(AB16,List167834567910247[],2,FALSE))</f>
        <v/>
      </c>
      <c r="BZ16" s="161" t="str">
        <f>IF(AC16="---","",VLOOKUP(AC16,List167834567910247[],2,FALSE))</f>
        <v/>
      </c>
      <c r="CA16" s="161" t="str">
        <f>IF(AD16="---","",VLOOKUP(AD16,List167834567910247[],2,FALSE))</f>
        <v/>
      </c>
      <c r="CB16" s="161" t="str">
        <f>IF(AE16="---","",VLOOKUP(AE16,List167834567910247[],2,FALSE))</f>
        <v/>
      </c>
      <c r="CC16" s="161" t="str">
        <f>IF(AF16="---","",VLOOKUP(AF16,List167834567910247[],2,FALSE))</f>
        <v/>
      </c>
      <c r="CD16" s="161" t="str">
        <f>IF(AG16="---","",VLOOKUP(AG16,List167834567910247[],2,FALSE))</f>
        <v/>
      </c>
      <c r="CE16" s="161" t="str">
        <f>IF(AH16="---","",VLOOKUP(AH16,List167834567910247[],2,FALSE))</f>
        <v/>
      </c>
      <c r="CG16" s="1"/>
      <c r="CI16" s="1"/>
      <c r="CK16" s="1"/>
      <c r="CM16" s="1"/>
    </row>
    <row r="17" spans="2:92" s="8" customFormat="1" ht="13.5" customHeight="1" thickBot="1">
      <c r="B17" s="352"/>
      <c r="C17" s="354"/>
      <c r="D17" s="355"/>
      <c r="E17" s="204" t="s">
        <v>143</v>
      </c>
      <c r="F17" s="204"/>
      <c r="G17" s="206"/>
      <c r="H17" s="25" t="s">
        <v>109</v>
      </c>
      <c r="I17" s="25" t="s">
        <v>109</v>
      </c>
      <c r="J17" s="25" t="s">
        <v>109</v>
      </c>
      <c r="K17" s="25" t="s">
        <v>109</v>
      </c>
      <c r="L17" s="25" t="s">
        <v>109</v>
      </c>
      <c r="M17" s="25" t="s">
        <v>109</v>
      </c>
      <c r="N17" s="25" t="s">
        <v>109</v>
      </c>
      <c r="O17" s="25" t="s">
        <v>109</v>
      </c>
      <c r="P17" s="25" t="s">
        <v>109</v>
      </c>
      <c r="Q17" s="25" t="s">
        <v>109</v>
      </c>
      <c r="R17" s="32" t="s">
        <v>109</v>
      </c>
      <c r="S17" s="1"/>
      <c r="T17" s="1"/>
      <c r="U17" s="1"/>
      <c r="V17" s="1"/>
      <c r="W17" s="1"/>
      <c r="X17" s="1"/>
      <c r="Y17" s="25" t="s">
        <v>109</v>
      </c>
      <c r="Z17" s="25" t="s">
        <v>109</v>
      </c>
      <c r="AA17" s="25" t="s">
        <v>109</v>
      </c>
      <c r="AB17" s="25" t="s">
        <v>109</v>
      </c>
      <c r="AC17" s="32" t="s">
        <v>109</v>
      </c>
      <c r="AD17" s="23" t="s">
        <v>109</v>
      </c>
      <c r="AE17" s="23" t="s">
        <v>109</v>
      </c>
      <c r="AF17" s="23" t="s">
        <v>109</v>
      </c>
      <c r="AG17" s="23" t="s">
        <v>109</v>
      </c>
      <c r="AH17" s="23" t="s">
        <v>109</v>
      </c>
      <c r="AK17" s="27" t="str">
        <f t="shared" si="0"/>
        <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144</v>
      </c>
      <c r="AX17" s="30" t="str">
        <f t="shared" si="1"/>
        <v>---</v>
      </c>
      <c r="AY17" s="50" t="e">
        <f>VALUE(IF(AX17="---","",VLOOKUP(AX17,List167834567910247[],2,FALSE)))</f>
        <v>#VALUE!</v>
      </c>
      <c r="AZ17" s="1" t="str">
        <f t="shared" si="2"/>
        <v>---</v>
      </c>
      <c r="BA17" s="1" t="e">
        <f>VALUE(IF(AZ17="---","",VLOOKUP(AZ17,List167834567910247[],2,FALSE)))</f>
        <v>#VALUE!</v>
      </c>
      <c r="BB17" s="1" t="str">
        <f t="shared" si="3"/>
        <v>---</v>
      </c>
      <c r="BC17" s="1" t="str">
        <f t="shared" si="4"/>
        <v>---</v>
      </c>
      <c r="BD17" s="1"/>
      <c r="BE17" s="1"/>
      <c r="BF17" s="1"/>
      <c r="BG17" s="1"/>
      <c r="BH17" s="1"/>
      <c r="BI17" s="29" t="s">
        <v>144</v>
      </c>
      <c r="BJ17" s="161" t="str">
        <f>IF(H17="---","",VLOOKUP(H17,List167834567910247[],2,FALSE))</f>
        <v/>
      </c>
      <c r="BK17" s="161" t="str">
        <f>IF(I17="---","",VLOOKUP(I17,List167834567910247[],2,FALSE))</f>
        <v/>
      </c>
      <c r="BL17" s="161" t="str">
        <f>IF(J17="---","",VLOOKUP(J17,List167834567910247[],2,FALSE))</f>
        <v/>
      </c>
      <c r="BM17" s="161" t="str">
        <f>IF(K17="---","",VLOOKUP(K17,List167834567910247[],2,FALSE))</f>
        <v/>
      </c>
      <c r="BN17" s="161" t="str">
        <f>IF(L17="---","",VLOOKUP(L17,List167834567910247[],2,FALSE))</f>
        <v/>
      </c>
      <c r="BO17" s="161" t="str">
        <f>IF(M17="---","",VLOOKUP(M17,List167834567910247[],2,FALSE))</f>
        <v/>
      </c>
      <c r="BP17" s="161" t="str">
        <f>IF(N17="---","",VLOOKUP(N17,List167834567910247[],2,FALSE))</f>
        <v/>
      </c>
      <c r="BQ17" s="161" t="str">
        <f>IF(O17="---","",VLOOKUP(O17,List167834567910247[],2,FALSE))</f>
        <v/>
      </c>
      <c r="BR17" s="161" t="str">
        <f>IF(P17="---","",VLOOKUP(P17,List167834567910247[],2,FALSE))</f>
        <v/>
      </c>
      <c r="BS17" s="161" t="str">
        <f>IF(Q17="---","",VLOOKUP(Q17,List167834567910247[],2,FALSE))</f>
        <v/>
      </c>
      <c r="BT17" s="161" t="str">
        <f>IF(R17="---","",VLOOKUP(R17,List167834567910247[],2,FALSE))</f>
        <v/>
      </c>
      <c r="BU17" s="29" t="s">
        <v>144</v>
      </c>
      <c r="BV17" s="161" t="str">
        <f>IF(Y17="---","",VLOOKUP(Y17,List167834567910247[],2,FALSE))</f>
        <v/>
      </c>
      <c r="BW17" s="161" t="str">
        <f>IF(Z17="---","",VLOOKUP(Z17,List167834567910247[],2,FALSE))</f>
        <v/>
      </c>
      <c r="BX17" s="161" t="str">
        <f>IF(AA17="---","",VLOOKUP(AA17,List167834567910247[],2,FALSE))</f>
        <v/>
      </c>
      <c r="BY17" s="161" t="str">
        <f>IF(AB17="---","",VLOOKUP(AB17,List167834567910247[],2,FALSE))</f>
        <v/>
      </c>
      <c r="BZ17" s="161" t="str">
        <f>IF(AC17="---","",VLOOKUP(AC17,List167834567910247[],2,FALSE))</f>
        <v/>
      </c>
      <c r="CA17" s="161" t="str">
        <f>IF(AD17="---","",VLOOKUP(AD17,List167834567910247[],2,FALSE))</f>
        <v/>
      </c>
      <c r="CB17" s="161" t="str">
        <f>IF(AE17="---","",VLOOKUP(AE17,List167834567910247[],2,FALSE))</f>
        <v/>
      </c>
      <c r="CC17" s="161" t="str">
        <f>IF(AF17="---","",VLOOKUP(AF17,List167834567910247[],2,FALSE))</f>
        <v/>
      </c>
      <c r="CD17" s="161" t="str">
        <f>IF(AG17="---","",VLOOKUP(AG17,List167834567910247[],2,FALSE))</f>
        <v/>
      </c>
      <c r="CE17" s="161" t="str">
        <f>IF(AH17="---","",VLOOKUP(AH17,List167834567910247[],2,FALSE))</f>
        <v/>
      </c>
      <c r="CG17" s="1"/>
      <c r="CI17" s="1"/>
      <c r="CK17" s="1"/>
      <c r="CM17" s="1"/>
    </row>
    <row r="18" spans="2:92" s="8" customFormat="1" ht="13.5" customHeight="1" thickBot="1">
      <c r="B18" s="352"/>
      <c r="C18" s="354" t="s">
        <v>145</v>
      </c>
      <c r="D18" s="355"/>
      <c r="E18" s="204" t="s">
        <v>146</v>
      </c>
      <c r="F18" s="204"/>
      <c r="G18" s="206"/>
      <c r="H18" s="25" t="s">
        <v>109</v>
      </c>
      <c r="I18" s="25" t="s">
        <v>109</v>
      </c>
      <c r="J18" s="25" t="s">
        <v>109</v>
      </c>
      <c r="K18" s="25" t="s">
        <v>109</v>
      </c>
      <c r="L18" s="25" t="s">
        <v>109</v>
      </c>
      <c r="M18" s="25" t="s">
        <v>109</v>
      </c>
      <c r="N18" s="25" t="s">
        <v>109</v>
      </c>
      <c r="O18" s="25" t="s">
        <v>109</v>
      </c>
      <c r="P18" s="25" t="s">
        <v>109</v>
      </c>
      <c r="Q18" s="25" t="s">
        <v>109</v>
      </c>
      <c r="R18" s="32" t="s">
        <v>109</v>
      </c>
      <c r="S18" s="1"/>
      <c r="T18" s="1"/>
      <c r="U18" s="1"/>
      <c r="V18" s="1"/>
      <c r="W18" s="1"/>
      <c r="X18" s="1"/>
      <c r="Y18" s="25" t="s">
        <v>109</v>
      </c>
      <c r="Z18" s="25" t="s">
        <v>109</v>
      </c>
      <c r="AA18" s="25" t="s">
        <v>109</v>
      </c>
      <c r="AB18" s="25" t="s">
        <v>109</v>
      </c>
      <c r="AC18" s="32" t="s">
        <v>109</v>
      </c>
      <c r="AD18" s="23" t="s">
        <v>109</v>
      </c>
      <c r="AE18" s="23" t="s">
        <v>109</v>
      </c>
      <c r="AF18" s="23" t="s">
        <v>109</v>
      </c>
      <c r="AG18" s="23" t="s">
        <v>109</v>
      </c>
      <c r="AH18" s="23" t="s">
        <v>109</v>
      </c>
      <c r="AK18" s="27" t="str">
        <f t="shared" si="0"/>
        <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147</v>
      </c>
      <c r="AX18" s="30" t="str">
        <f t="shared" si="1"/>
        <v>---</v>
      </c>
      <c r="AY18" s="50" t="e">
        <f>VALUE(IF(AX18="---","",VLOOKUP(AX18,List167834567910247[],2,FALSE)))</f>
        <v>#VALUE!</v>
      </c>
      <c r="AZ18" s="1" t="str">
        <f t="shared" si="2"/>
        <v>---</v>
      </c>
      <c r="BA18" s="1" t="e">
        <f>VALUE(IF(AZ18="---","",VLOOKUP(AZ18,List167834567910247[],2,FALSE)))</f>
        <v>#VALUE!</v>
      </c>
      <c r="BB18" s="1" t="str">
        <f t="shared" si="3"/>
        <v>---</v>
      </c>
      <c r="BC18" s="1" t="str">
        <f t="shared" si="4"/>
        <v>---</v>
      </c>
      <c r="BD18" s="1"/>
      <c r="BE18" s="1"/>
      <c r="BF18" s="1"/>
      <c r="BG18" s="1"/>
      <c r="BH18" s="1"/>
      <c r="BI18" s="29" t="s">
        <v>147</v>
      </c>
      <c r="BJ18" s="161" t="str">
        <f>IF(H18="---","",VLOOKUP(H18,List167834567910247[],2,FALSE))</f>
        <v/>
      </c>
      <c r="BK18" s="161" t="str">
        <f>IF(I18="---","",VLOOKUP(I18,List167834567910247[],2,FALSE))</f>
        <v/>
      </c>
      <c r="BL18" s="161" t="str">
        <f>IF(J18="---","",VLOOKUP(J18,List167834567910247[],2,FALSE))</f>
        <v/>
      </c>
      <c r="BM18" s="161" t="str">
        <f>IF(K18="---","",VLOOKUP(K18,List167834567910247[],2,FALSE))</f>
        <v/>
      </c>
      <c r="BN18" s="161" t="str">
        <f>IF(L18="---","",VLOOKUP(L18,List167834567910247[],2,FALSE))</f>
        <v/>
      </c>
      <c r="BO18" s="161" t="str">
        <f>IF(M18="---","",VLOOKUP(M18,List167834567910247[],2,FALSE))</f>
        <v/>
      </c>
      <c r="BP18" s="161" t="str">
        <f>IF(N18="---","",VLOOKUP(N18,List167834567910247[],2,FALSE))</f>
        <v/>
      </c>
      <c r="BQ18" s="161" t="str">
        <f>IF(O18="---","",VLOOKUP(O18,List167834567910247[],2,FALSE))</f>
        <v/>
      </c>
      <c r="BR18" s="161" t="str">
        <f>IF(P18="---","",VLOOKUP(P18,List167834567910247[],2,FALSE))</f>
        <v/>
      </c>
      <c r="BS18" s="161" t="str">
        <f>IF(Q18="---","",VLOOKUP(Q18,List167834567910247[],2,FALSE))</f>
        <v/>
      </c>
      <c r="BT18" s="161" t="str">
        <f>IF(R18="---","",VLOOKUP(R18,List167834567910247[],2,FALSE))</f>
        <v/>
      </c>
      <c r="BU18" s="29" t="s">
        <v>147</v>
      </c>
      <c r="BV18" s="161" t="str">
        <f>IF(Y18="---","",VLOOKUP(Y18,List167834567910247[],2,FALSE))</f>
        <v/>
      </c>
      <c r="BW18" s="161" t="str">
        <f>IF(Z18="---","",VLOOKUP(Z18,List167834567910247[],2,FALSE))</f>
        <v/>
      </c>
      <c r="BX18" s="161" t="str">
        <f>IF(AA18="---","",VLOOKUP(AA18,List167834567910247[],2,FALSE))</f>
        <v/>
      </c>
      <c r="BY18" s="161" t="str">
        <f>IF(AB18="---","",VLOOKUP(AB18,List167834567910247[],2,FALSE))</f>
        <v/>
      </c>
      <c r="BZ18" s="161" t="str">
        <f>IF(AC18="---","",VLOOKUP(AC18,List167834567910247[],2,FALSE))</f>
        <v/>
      </c>
      <c r="CA18" s="161" t="str">
        <f>IF(AD18="---","",VLOOKUP(AD18,List167834567910247[],2,FALSE))</f>
        <v/>
      </c>
      <c r="CB18" s="161" t="str">
        <f>IF(AE18="---","",VLOOKUP(AE18,List167834567910247[],2,FALSE))</f>
        <v/>
      </c>
      <c r="CC18" s="161" t="str">
        <f>IF(AF18="---","",VLOOKUP(AF18,List167834567910247[],2,FALSE))</f>
        <v/>
      </c>
      <c r="CD18" s="161" t="str">
        <f>IF(AG18="---","",VLOOKUP(AG18,List167834567910247[],2,FALSE))</f>
        <v/>
      </c>
      <c r="CE18" s="161" t="str">
        <f>IF(AH18="---","",VLOOKUP(AH18,List167834567910247[],2,FALSE))</f>
        <v/>
      </c>
      <c r="CG18" s="1"/>
      <c r="CI18" s="1"/>
      <c r="CK18" s="1"/>
      <c r="CM18" s="1"/>
    </row>
    <row r="19" spans="2:92" s="8" customFormat="1" ht="13.5" customHeight="1" thickBot="1">
      <c r="B19" s="352"/>
      <c r="C19" s="354"/>
      <c r="D19" s="355"/>
      <c r="E19" s="204" t="s">
        <v>148</v>
      </c>
      <c r="F19" s="204"/>
      <c r="G19" s="206"/>
      <c r="H19" s="25" t="s">
        <v>109</v>
      </c>
      <c r="I19" s="25" t="s">
        <v>109</v>
      </c>
      <c r="J19" s="25" t="s">
        <v>109</v>
      </c>
      <c r="K19" s="25" t="s">
        <v>109</v>
      </c>
      <c r="L19" s="25" t="s">
        <v>109</v>
      </c>
      <c r="M19" s="25" t="s">
        <v>109</v>
      </c>
      <c r="N19" s="25" t="s">
        <v>109</v>
      </c>
      <c r="O19" s="25" t="s">
        <v>109</v>
      </c>
      <c r="P19" s="25" t="s">
        <v>109</v>
      </c>
      <c r="Q19" s="25" t="s">
        <v>109</v>
      </c>
      <c r="R19" s="32" t="s">
        <v>109</v>
      </c>
      <c r="S19" s="1"/>
      <c r="T19" s="1"/>
      <c r="U19" s="1"/>
      <c r="V19" s="1"/>
      <c r="W19" s="1"/>
      <c r="X19" s="1"/>
      <c r="Y19" s="25" t="s">
        <v>109</v>
      </c>
      <c r="Z19" s="25" t="s">
        <v>109</v>
      </c>
      <c r="AA19" s="25" t="s">
        <v>109</v>
      </c>
      <c r="AB19" s="25" t="s">
        <v>109</v>
      </c>
      <c r="AC19" s="32" t="s">
        <v>109</v>
      </c>
      <c r="AD19" s="23" t="s">
        <v>109</v>
      </c>
      <c r="AE19" s="23" t="s">
        <v>109</v>
      </c>
      <c r="AF19" s="23" t="s">
        <v>109</v>
      </c>
      <c r="AG19" s="23" t="s">
        <v>109</v>
      </c>
      <c r="AH19" s="23" t="s">
        <v>109</v>
      </c>
      <c r="AK19" s="27" t="str">
        <f t="shared" si="0"/>
        <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149</v>
      </c>
      <c r="AX19" s="30" t="str">
        <f t="shared" si="1"/>
        <v>---</v>
      </c>
      <c r="AY19" s="50" t="e">
        <f>VALUE(IF(AX19="---","",VLOOKUP(AX19,List167834567910247[],2,FALSE)))</f>
        <v>#VALUE!</v>
      </c>
      <c r="AZ19" s="1" t="str">
        <f t="shared" si="2"/>
        <v>---</v>
      </c>
      <c r="BA19" s="1" t="e">
        <f>VALUE(IF(AZ19="---","",VLOOKUP(AZ19,List167834567910247[],2,FALSE)))</f>
        <v>#VALUE!</v>
      </c>
      <c r="BB19" s="1" t="str">
        <f t="shared" si="3"/>
        <v>---</v>
      </c>
      <c r="BC19" s="1" t="str">
        <f t="shared" si="4"/>
        <v>---</v>
      </c>
      <c r="BD19" s="1"/>
      <c r="BE19" s="1"/>
      <c r="BF19" s="1"/>
      <c r="BG19" s="1"/>
      <c r="BH19" s="1"/>
      <c r="BI19" s="29" t="s">
        <v>149</v>
      </c>
      <c r="BJ19" s="161" t="str">
        <f>IF(H19="---","",VLOOKUP(H19,List167834567910247[],2,FALSE))</f>
        <v/>
      </c>
      <c r="BK19" s="161" t="str">
        <f>IF(I19="---","",VLOOKUP(I19,List167834567910247[],2,FALSE))</f>
        <v/>
      </c>
      <c r="BL19" s="161" t="str">
        <f>IF(J19="---","",VLOOKUP(J19,List167834567910247[],2,FALSE))</f>
        <v/>
      </c>
      <c r="BM19" s="161" t="str">
        <f>IF(K19="---","",VLOOKUP(K19,List167834567910247[],2,FALSE))</f>
        <v/>
      </c>
      <c r="BN19" s="161" t="str">
        <f>IF(L19="---","",VLOOKUP(L19,List167834567910247[],2,FALSE))</f>
        <v/>
      </c>
      <c r="BO19" s="161" t="str">
        <f>IF(M19="---","",VLOOKUP(M19,List167834567910247[],2,FALSE))</f>
        <v/>
      </c>
      <c r="BP19" s="161" t="str">
        <f>IF(N19="---","",VLOOKUP(N19,List167834567910247[],2,FALSE))</f>
        <v/>
      </c>
      <c r="BQ19" s="161" t="str">
        <f>IF(O19="---","",VLOOKUP(O19,List167834567910247[],2,FALSE))</f>
        <v/>
      </c>
      <c r="BR19" s="161" t="str">
        <f>IF(P19="---","",VLOOKUP(P19,List167834567910247[],2,FALSE))</f>
        <v/>
      </c>
      <c r="BS19" s="161" t="str">
        <f>IF(Q19="---","",VLOOKUP(Q19,List167834567910247[],2,FALSE))</f>
        <v/>
      </c>
      <c r="BT19" s="161" t="str">
        <f>IF(R19="---","",VLOOKUP(R19,List167834567910247[],2,FALSE))</f>
        <v/>
      </c>
      <c r="BU19" s="29" t="s">
        <v>149</v>
      </c>
      <c r="BV19" s="161" t="str">
        <f>IF(Y19="---","",VLOOKUP(Y19,List167834567910247[],2,FALSE))</f>
        <v/>
      </c>
      <c r="BW19" s="161" t="str">
        <f>IF(Z19="---","",VLOOKUP(Z19,List167834567910247[],2,FALSE))</f>
        <v/>
      </c>
      <c r="BX19" s="161" t="str">
        <f>IF(AA19="---","",VLOOKUP(AA19,List167834567910247[],2,FALSE))</f>
        <v/>
      </c>
      <c r="BY19" s="161" t="str">
        <f>IF(AB19="---","",VLOOKUP(AB19,List167834567910247[],2,FALSE))</f>
        <v/>
      </c>
      <c r="BZ19" s="161" t="str">
        <f>IF(AC19="---","",VLOOKUP(AC19,List167834567910247[],2,FALSE))</f>
        <v/>
      </c>
      <c r="CA19" s="161" t="str">
        <f>IF(AD19="---","",VLOOKUP(AD19,List167834567910247[],2,FALSE))</f>
        <v/>
      </c>
      <c r="CB19" s="161" t="str">
        <f>IF(AE19="---","",VLOOKUP(AE19,List167834567910247[],2,FALSE))</f>
        <v/>
      </c>
      <c r="CC19" s="161" t="str">
        <f>IF(AF19="---","",VLOOKUP(AF19,List167834567910247[],2,FALSE))</f>
        <v/>
      </c>
      <c r="CD19" s="161" t="str">
        <f>IF(AG19="---","",VLOOKUP(AG19,List167834567910247[],2,FALSE))</f>
        <v/>
      </c>
      <c r="CE19" s="161" t="str">
        <f>IF(AH19="---","",VLOOKUP(AH19,List167834567910247[],2,FALSE))</f>
        <v/>
      </c>
      <c r="CG19" s="1"/>
      <c r="CI19" s="1"/>
      <c r="CK19" s="1"/>
      <c r="CM19" s="1"/>
    </row>
    <row r="20" spans="2:92" s="8" customFormat="1" ht="13.5" customHeight="1" thickBot="1">
      <c r="B20" s="353"/>
      <c r="C20" s="354"/>
      <c r="D20" s="355"/>
      <c r="E20" s="204" t="s">
        <v>150</v>
      </c>
      <c r="F20" s="204"/>
      <c r="G20" s="206"/>
      <c r="H20" s="25" t="s">
        <v>109</v>
      </c>
      <c r="I20" s="25" t="s">
        <v>109</v>
      </c>
      <c r="J20" s="25" t="s">
        <v>109</v>
      </c>
      <c r="K20" s="25" t="s">
        <v>109</v>
      </c>
      <c r="L20" s="25" t="s">
        <v>109</v>
      </c>
      <c r="M20" s="25" t="s">
        <v>109</v>
      </c>
      <c r="N20" s="25" t="s">
        <v>109</v>
      </c>
      <c r="O20" s="25" t="s">
        <v>109</v>
      </c>
      <c r="P20" s="25" t="s">
        <v>109</v>
      </c>
      <c r="Q20" s="25" t="s">
        <v>109</v>
      </c>
      <c r="R20" s="32" t="s">
        <v>109</v>
      </c>
      <c r="S20" s="1"/>
      <c r="T20" s="1"/>
      <c r="U20" s="1"/>
      <c r="V20" s="1"/>
      <c r="W20" s="1"/>
      <c r="X20" s="1"/>
      <c r="Y20" s="25" t="s">
        <v>109</v>
      </c>
      <c r="Z20" s="25" t="s">
        <v>109</v>
      </c>
      <c r="AA20" s="25" t="s">
        <v>109</v>
      </c>
      <c r="AB20" s="25" t="s">
        <v>109</v>
      </c>
      <c r="AC20" s="32" t="s">
        <v>109</v>
      </c>
      <c r="AD20" s="23" t="s">
        <v>109</v>
      </c>
      <c r="AE20" s="23" t="s">
        <v>109</v>
      </c>
      <c r="AF20" s="23" t="s">
        <v>109</v>
      </c>
      <c r="AG20" s="23" t="s">
        <v>109</v>
      </c>
      <c r="AH20" s="23" t="s">
        <v>109</v>
      </c>
      <c r="AK20" s="27" t="str">
        <f t="shared" si="0"/>
        <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151</v>
      </c>
      <c r="AX20" s="30" t="str">
        <f t="shared" si="1"/>
        <v>---</v>
      </c>
      <c r="AY20" s="50" t="e">
        <f>VALUE(IF(AX20="---","",VLOOKUP(AX20,List167834567910247[],2,FALSE)))</f>
        <v>#VALUE!</v>
      </c>
      <c r="AZ20" s="1" t="str">
        <f t="shared" si="2"/>
        <v>---</v>
      </c>
      <c r="BA20" s="1" t="e">
        <f>VALUE(IF(AZ20="---","",VLOOKUP(AZ20,List167834567910247[],2,FALSE)))</f>
        <v>#VALUE!</v>
      </c>
      <c r="BB20" s="1" t="str">
        <f t="shared" si="3"/>
        <v>---</v>
      </c>
      <c r="BC20" s="1" t="str">
        <f t="shared" si="4"/>
        <v>---</v>
      </c>
      <c r="BD20" s="1"/>
      <c r="BE20" s="1"/>
      <c r="BF20" s="1"/>
      <c r="BG20" s="1"/>
      <c r="BH20" s="1"/>
      <c r="BI20" s="29" t="s">
        <v>151</v>
      </c>
      <c r="BJ20" s="161" t="str">
        <f>IF(H20="---","",VLOOKUP(H20,List167834567910247[],2,FALSE))</f>
        <v/>
      </c>
      <c r="BK20" s="161" t="str">
        <f>IF(I20="---","",VLOOKUP(I20,List167834567910247[],2,FALSE))</f>
        <v/>
      </c>
      <c r="BL20" s="161" t="str">
        <f>IF(J20="---","",VLOOKUP(J20,List167834567910247[],2,FALSE))</f>
        <v/>
      </c>
      <c r="BM20" s="161" t="str">
        <f>IF(K20="---","",VLOOKUP(K20,List167834567910247[],2,FALSE))</f>
        <v/>
      </c>
      <c r="BN20" s="161" t="str">
        <f>IF(L20="---","",VLOOKUP(L20,List167834567910247[],2,FALSE))</f>
        <v/>
      </c>
      <c r="BO20" s="161" t="str">
        <f>IF(M20="---","",VLOOKUP(M20,List167834567910247[],2,FALSE))</f>
        <v/>
      </c>
      <c r="BP20" s="161" t="str">
        <f>IF(N20="---","",VLOOKUP(N20,List167834567910247[],2,FALSE))</f>
        <v/>
      </c>
      <c r="BQ20" s="161" t="str">
        <f>IF(O20="---","",VLOOKUP(O20,List167834567910247[],2,FALSE))</f>
        <v/>
      </c>
      <c r="BR20" s="161" t="str">
        <f>IF(P20="---","",VLOOKUP(P20,List167834567910247[],2,FALSE))</f>
        <v/>
      </c>
      <c r="BS20" s="161" t="str">
        <f>IF(Q20="---","",VLOOKUP(Q20,List167834567910247[],2,FALSE))</f>
        <v/>
      </c>
      <c r="BT20" s="161" t="str">
        <f>IF(R20="---","",VLOOKUP(R20,List167834567910247[],2,FALSE))</f>
        <v/>
      </c>
      <c r="BU20" s="29" t="s">
        <v>151</v>
      </c>
      <c r="BV20" s="161" t="str">
        <f>IF(Y20="---","",VLOOKUP(Y20,List167834567910247[],2,FALSE))</f>
        <v/>
      </c>
      <c r="BW20" s="161" t="str">
        <f>IF(Z20="---","",VLOOKUP(Z20,List167834567910247[],2,FALSE))</f>
        <v/>
      </c>
      <c r="BX20" s="161" t="str">
        <f>IF(AA20="---","",VLOOKUP(AA20,List167834567910247[],2,FALSE))</f>
        <v/>
      </c>
      <c r="BY20" s="161" t="str">
        <f>IF(AB20="---","",VLOOKUP(AB20,List167834567910247[],2,FALSE))</f>
        <v/>
      </c>
      <c r="BZ20" s="161" t="str">
        <f>IF(AC20="---","",VLOOKUP(AC20,List167834567910247[],2,FALSE))</f>
        <v/>
      </c>
      <c r="CA20" s="161" t="str">
        <f>IF(AD20="---","",VLOOKUP(AD20,List167834567910247[],2,FALSE))</f>
        <v/>
      </c>
      <c r="CB20" s="161" t="str">
        <f>IF(AE20="---","",VLOOKUP(AE20,List167834567910247[],2,FALSE))</f>
        <v/>
      </c>
      <c r="CC20" s="161" t="str">
        <f>IF(AF20="---","",VLOOKUP(AF20,List167834567910247[],2,FALSE))</f>
        <v/>
      </c>
      <c r="CD20" s="161" t="str">
        <f>IF(AG20="---","",VLOOKUP(AG20,List167834567910247[],2,FALSE))</f>
        <v/>
      </c>
      <c r="CE20" s="161" t="str">
        <f>IF(AH20="---","",VLOOKUP(AH20,List167834567910247[],2,FALSE))</f>
        <v/>
      </c>
      <c r="CG20" s="1"/>
      <c r="CI20" s="1"/>
      <c r="CK20" s="1"/>
      <c r="CM20" s="1"/>
    </row>
    <row r="21" spans="2:92" s="8" customFormat="1" ht="13.5" customHeight="1" thickBot="1">
      <c r="B21" s="351">
        <v>3</v>
      </c>
      <c r="C21" s="356" t="s">
        <v>152</v>
      </c>
      <c r="D21" s="357"/>
      <c r="E21" s="204" t="s">
        <v>153</v>
      </c>
      <c r="F21" s="204"/>
      <c r="G21" s="206"/>
      <c r="H21" s="25" t="s">
        <v>109</v>
      </c>
      <c r="I21" s="25" t="s">
        <v>109</v>
      </c>
      <c r="J21" s="25" t="s">
        <v>109</v>
      </c>
      <c r="K21" s="25" t="s">
        <v>109</v>
      </c>
      <c r="L21" s="25" t="s">
        <v>109</v>
      </c>
      <c r="M21" s="25" t="s">
        <v>109</v>
      </c>
      <c r="N21" s="25" t="s">
        <v>109</v>
      </c>
      <c r="O21" s="25" t="s">
        <v>109</v>
      </c>
      <c r="P21" s="25" t="s">
        <v>109</v>
      </c>
      <c r="Q21" s="25" t="s">
        <v>109</v>
      </c>
      <c r="R21" s="32" t="s">
        <v>109</v>
      </c>
      <c r="S21" s="1"/>
      <c r="T21" s="1"/>
      <c r="U21" s="1"/>
      <c r="V21" s="1"/>
      <c r="W21" s="1"/>
      <c r="X21" s="1"/>
      <c r="Y21" s="25" t="s">
        <v>109</v>
      </c>
      <c r="Z21" s="25" t="s">
        <v>109</v>
      </c>
      <c r="AA21" s="25" t="s">
        <v>109</v>
      </c>
      <c r="AB21" s="25" t="s">
        <v>109</v>
      </c>
      <c r="AC21" s="32" t="s">
        <v>109</v>
      </c>
      <c r="AD21" s="23" t="s">
        <v>109</v>
      </c>
      <c r="AE21" s="23" t="s">
        <v>109</v>
      </c>
      <c r="AF21" s="23" t="s">
        <v>109</v>
      </c>
      <c r="AG21" s="23" t="s">
        <v>109</v>
      </c>
      <c r="AH21" s="23" t="s">
        <v>109</v>
      </c>
      <c r="AK21" s="27" t="str">
        <f t="shared" si="0"/>
        <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154</v>
      </c>
      <c r="AX21" s="30" t="str">
        <f t="shared" si="1"/>
        <v>---</v>
      </c>
      <c r="AY21" s="50" t="e">
        <f>VALUE(IF(AX21="---","",VLOOKUP(AX21,List167834567910247[],2,FALSE)))</f>
        <v>#VALUE!</v>
      </c>
      <c r="AZ21" s="1" t="str">
        <f t="shared" si="2"/>
        <v>---</v>
      </c>
      <c r="BA21" s="1" t="e">
        <f>VALUE(IF(AZ21="---","",VLOOKUP(AZ21,List167834567910247[],2,FALSE)))</f>
        <v>#VALUE!</v>
      </c>
      <c r="BB21" s="1" t="str">
        <f t="shared" si="3"/>
        <v>---</v>
      </c>
      <c r="BC21" s="1" t="str">
        <f t="shared" si="4"/>
        <v>---</v>
      </c>
      <c r="BD21" s="1"/>
      <c r="BE21" s="1"/>
      <c r="BF21" s="1"/>
      <c r="BG21" s="1"/>
      <c r="BH21" s="1"/>
      <c r="BI21" s="29" t="s">
        <v>154</v>
      </c>
      <c r="BJ21" s="161" t="str">
        <f>IF(H21="---","",VLOOKUP(H21,List167834567910247[],2,FALSE))</f>
        <v/>
      </c>
      <c r="BK21" s="161" t="str">
        <f>IF(I21="---","",VLOOKUP(I21,List167834567910247[],2,FALSE))</f>
        <v/>
      </c>
      <c r="BL21" s="161" t="str">
        <f>IF(J21="---","",VLOOKUP(J21,List167834567910247[],2,FALSE))</f>
        <v/>
      </c>
      <c r="BM21" s="161" t="str">
        <f>IF(K21="---","",VLOOKUP(K21,List167834567910247[],2,FALSE))</f>
        <v/>
      </c>
      <c r="BN21" s="161" t="str">
        <f>IF(L21="---","",VLOOKUP(L21,List167834567910247[],2,FALSE))</f>
        <v/>
      </c>
      <c r="BO21" s="161" t="str">
        <f>IF(M21="---","",VLOOKUP(M21,List167834567910247[],2,FALSE))</f>
        <v/>
      </c>
      <c r="BP21" s="161" t="str">
        <f>IF(N21="---","",VLOOKUP(N21,List167834567910247[],2,FALSE))</f>
        <v/>
      </c>
      <c r="BQ21" s="161" t="str">
        <f>IF(O21="---","",VLOOKUP(O21,List167834567910247[],2,FALSE))</f>
        <v/>
      </c>
      <c r="BR21" s="161" t="str">
        <f>IF(P21="---","",VLOOKUP(P21,List167834567910247[],2,FALSE))</f>
        <v/>
      </c>
      <c r="BS21" s="161" t="str">
        <f>IF(Q21="---","",VLOOKUP(Q21,List167834567910247[],2,FALSE))</f>
        <v/>
      </c>
      <c r="BT21" s="161" t="str">
        <f>IF(R21="---","",VLOOKUP(R21,List167834567910247[],2,FALSE))</f>
        <v/>
      </c>
      <c r="BU21" s="29" t="s">
        <v>154</v>
      </c>
      <c r="BV21" s="161" t="str">
        <f>IF(Y21="---","",VLOOKUP(Y21,List167834567910247[],2,FALSE))</f>
        <v/>
      </c>
      <c r="BW21" s="161" t="str">
        <f>IF(Z21="---","",VLOOKUP(Z21,List167834567910247[],2,FALSE))</f>
        <v/>
      </c>
      <c r="BX21" s="161" t="str">
        <f>IF(AA21="---","",VLOOKUP(AA21,List167834567910247[],2,FALSE))</f>
        <v/>
      </c>
      <c r="BY21" s="161" t="str">
        <f>IF(AB21="---","",VLOOKUP(AB21,List167834567910247[],2,FALSE))</f>
        <v/>
      </c>
      <c r="BZ21" s="161" t="str">
        <f>IF(AC21="---","",VLOOKUP(AC21,List167834567910247[],2,FALSE))</f>
        <v/>
      </c>
      <c r="CA21" s="161" t="str">
        <f>IF(AD21="---","",VLOOKUP(AD21,List167834567910247[],2,FALSE))</f>
        <v/>
      </c>
      <c r="CB21" s="161" t="str">
        <f>IF(AE21="---","",VLOOKUP(AE21,List167834567910247[],2,FALSE))</f>
        <v/>
      </c>
      <c r="CC21" s="161" t="str">
        <f>IF(AF21="---","",VLOOKUP(AF21,List167834567910247[],2,FALSE))</f>
        <v/>
      </c>
      <c r="CD21" s="161" t="str">
        <f>IF(AG21="---","",VLOOKUP(AG21,List167834567910247[],2,FALSE))</f>
        <v/>
      </c>
      <c r="CE21" s="161" t="str">
        <f>IF(AH21="---","",VLOOKUP(AH21,List167834567910247[],2,FALSE))</f>
        <v/>
      </c>
      <c r="CG21" s="1"/>
      <c r="CI21" s="1"/>
      <c r="CK21" s="1"/>
      <c r="CM21" s="1"/>
    </row>
    <row r="22" spans="2:92" s="8" customFormat="1" ht="14.45" thickBot="1">
      <c r="B22" s="352"/>
      <c r="C22" s="356"/>
      <c r="D22" s="357"/>
      <c r="E22" s="204" t="s">
        <v>155</v>
      </c>
      <c r="F22" s="204"/>
      <c r="G22" s="206"/>
      <c r="H22" s="25" t="s">
        <v>109</v>
      </c>
      <c r="I22" s="25" t="s">
        <v>109</v>
      </c>
      <c r="J22" s="25" t="s">
        <v>109</v>
      </c>
      <c r="K22" s="25" t="s">
        <v>109</v>
      </c>
      <c r="L22" s="25" t="s">
        <v>109</v>
      </c>
      <c r="M22" s="25" t="s">
        <v>109</v>
      </c>
      <c r="N22" s="25" t="s">
        <v>109</v>
      </c>
      <c r="O22" s="25" t="s">
        <v>109</v>
      </c>
      <c r="P22" s="25" t="s">
        <v>109</v>
      </c>
      <c r="Q22" s="25" t="s">
        <v>109</v>
      </c>
      <c r="R22" s="32" t="s">
        <v>109</v>
      </c>
      <c r="S22" s="1"/>
      <c r="T22" s="1"/>
      <c r="U22" s="1"/>
      <c r="V22" s="1"/>
      <c r="W22" s="1"/>
      <c r="X22" s="1"/>
      <c r="Y22" s="25" t="s">
        <v>109</v>
      </c>
      <c r="Z22" s="25" t="s">
        <v>109</v>
      </c>
      <c r="AA22" s="25" t="s">
        <v>109</v>
      </c>
      <c r="AB22" s="25" t="s">
        <v>109</v>
      </c>
      <c r="AC22" s="32" t="s">
        <v>109</v>
      </c>
      <c r="AD22" s="23" t="s">
        <v>109</v>
      </c>
      <c r="AE22" s="23" t="s">
        <v>109</v>
      </c>
      <c r="AF22" s="23" t="s">
        <v>109</v>
      </c>
      <c r="AG22" s="23" t="s">
        <v>109</v>
      </c>
      <c r="AH22" s="23" t="s">
        <v>109</v>
      </c>
      <c r="AK22" s="27" t="str">
        <f t="shared" si="0"/>
        <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156</v>
      </c>
      <c r="AX22" s="30" t="str">
        <f t="shared" si="1"/>
        <v>---</v>
      </c>
      <c r="AY22" s="50" t="e">
        <f>VALUE(IF(AX22="---","",VLOOKUP(AX22,List167834567910247[],2,FALSE)))</f>
        <v>#VALUE!</v>
      </c>
      <c r="AZ22" s="1" t="str">
        <f t="shared" si="2"/>
        <v>---</v>
      </c>
      <c r="BA22" s="1" t="e">
        <f>VALUE(IF(AZ22="---","",VLOOKUP(AZ22,List167834567910247[],2,FALSE)))</f>
        <v>#VALUE!</v>
      </c>
      <c r="BB22" s="1" t="str">
        <f t="shared" si="3"/>
        <v>---</v>
      </c>
      <c r="BC22" s="1" t="str">
        <f t="shared" si="4"/>
        <v>---</v>
      </c>
      <c r="BD22" s="1"/>
      <c r="BE22" s="1"/>
      <c r="BF22" s="1"/>
      <c r="BG22" s="1"/>
      <c r="BH22" s="1"/>
      <c r="BI22" s="29" t="s">
        <v>156</v>
      </c>
      <c r="BJ22" s="161" t="str">
        <f>IF(H22="---","",VLOOKUP(H22,List167834567910247[],2,FALSE))</f>
        <v/>
      </c>
      <c r="BK22" s="161" t="str">
        <f>IF(I22="---","",VLOOKUP(I22,List167834567910247[],2,FALSE))</f>
        <v/>
      </c>
      <c r="BL22" s="161" t="str">
        <f>IF(J22="---","",VLOOKUP(J22,List167834567910247[],2,FALSE))</f>
        <v/>
      </c>
      <c r="BM22" s="161" t="str">
        <f>IF(K22="---","",VLOOKUP(K22,List167834567910247[],2,FALSE))</f>
        <v/>
      </c>
      <c r="BN22" s="161" t="str">
        <f>IF(L22="---","",VLOOKUP(L22,List167834567910247[],2,FALSE))</f>
        <v/>
      </c>
      <c r="BO22" s="161" t="str">
        <f>IF(M22="---","",VLOOKUP(M22,List167834567910247[],2,FALSE))</f>
        <v/>
      </c>
      <c r="BP22" s="161" t="str">
        <f>IF(N22="---","",VLOOKUP(N22,List167834567910247[],2,FALSE))</f>
        <v/>
      </c>
      <c r="BQ22" s="161" t="str">
        <f>IF(O22="---","",VLOOKUP(O22,List167834567910247[],2,FALSE))</f>
        <v/>
      </c>
      <c r="BR22" s="161" t="str">
        <f>IF(P22="---","",VLOOKUP(P22,List167834567910247[],2,FALSE))</f>
        <v/>
      </c>
      <c r="BS22" s="161" t="str">
        <f>IF(Q22="---","",VLOOKUP(Q22,List167834567910247[],2,FALSE))</f>
        <v/>
      </c>
      <c r="BT22" s="161" t="str">
        <f>IF(R22="---","",VLOOKUP(R22,List167834567910247[],2,FALSE))</f>
        <v/>
      </c>
      <c r="BU22" s="29" t="s">
        <v>156</v>
      </c>
      <c r="BV22" s="161" t="str">
        <f>IF(Y22="---","",VLOOKUP(Y22,List167834567910247[],2,FALSE))</f>
        <v/>
      </c>
      <c r="BW22" s="161" t="str">
        <f>IF(Z22="---","",VLOOKUP(Z22,List167834567910247[],2,FALSE))</f>
        <v/>
      </c>
      <c r="BX22" s="161" t="str">
        <f>IF(AA22="---","",VLOOKUP(AA22,List167834567910247[],2,FALSE))</f>
        <v/>
      </c>
      <c r="BY22" s="161" t="str">
        <f>IF(AB22="---","",VLOOKUP(AB22,List167834567910247[],2,FALSE))</f>
        <v/>
      </c>
      <c r="BZ22" s="161" t="str">
        <f>IF(AC22="---","",VLOOKUP(AC22,List167834567910247[],2,FALSE))</f>
        <v/>
      </c>
      <c r="CA22" s="161" t="str">
        <f>IF(AD22="---","",VLOOKUP(AD22,List167834567910247[],2,FALSE))</f>
        <v/>
      </c>
      <c r="CB22" s="161" t="str">
        <f>IF(AE22="---","",VLOOKUP(AE22,List167834567910247[],2,FALSE))</f>
        <v/>
      </c>
      <c r="CC22" s="161" t="str">
        <f>IF(AF22="---","",VLOOKUP(AF22,List167834567910247[],2,FALSE))</f>
        <v/>
      </c>
      <c r="CD22" s="161" t="str">
        <f>IF(AG22="---","",VLOOKUP(AG22,List167834567910247[],2,FALSE))</f>
        <v/>
      </c>
      <c r="CE22" s="161" t="str">
        <f>IF(AH22="---","",VLOOKUP(AH22,List167834567910247[],2,FALSE))</f>
        <v/>
      </c>
      <c r="CG22" s="1"/>
      <c r="CI22" s="1"/>
      <c r="CK22" s="1"/>
      <c r="CM22" s="1"/>
    </row>
    <row r="23" spans="2:92" s="8" customFormat="1" ht="13.5" customHeight="1" thickBot="1">
      <c r="B23" s="352"/>
      <c r="C23" s="356"/>
      <c r="D23" s="357"/>
      <c r="E23" s="204" t="s">
        <v>157</v>
      </c>
      <c r="F23" s="204"/>
      <c r="G23" s="206"/>
      <c r="H23" s="25" t="s">
        <v>109</v>
      </c>
      <c r="I23" s="25" t="s">
        <v>109</v>
      </c>
      <c r="J23" s="25" t="s">
        <v>109</v>
      </c>
      <c r="K23" s="25" t="s">
        <v>109</v>
      </c>
      <c r="L23" s="25" t="s">
        <v>109</v>
      </c>
      <c r="M23" s="25" t="s">
        <v>109</v>
      </c>
      <c r="N23" s="25" t="s">
        <v>109</v>
      </c>
      <c r="O23" s="25" t="s">
        <v>109</v>
      </c>
      <c r="P23" s="25" t="s">
        <v>109</v>
      </c>
      <c r="Q23" s="25" t="s">
        <v>109</v>
      </c>
      <c r="R23" s="32" t="s">
        <v>109</v>
      </c>
      <c r="S23" s="1"/>
      <c r="T23" s="1"/>
      <c r="U23" s="1"/>
      <c r="V23" s="1"/>
      <c r="W23" s="1"/>
      <c r="X23" s="1"/>
      <c r="Y23" s="25" t="s">
        <v>109</v>
      </c>
      <c r="Z23" s="25" t="s">
        <v>109</v>
      </c>
      <c r="AA23" s="25" t="s">
        <v>109</v>
      </c>
      <c r="AB23" s="25" t="s">
        <v>109</v>
      </c>
      <c r="AC23" s="32" t="s">
        <v>109</v>
      </c>
      <c r="AD23" s="23" t="s">
        <v>109</v>
      </c>
      <c r="AE23" s="23" t="s">
        <v>109</v>
      </c>
      <c r="AF23" s="23" t="s">
        <v>109</v>
      </c>
      <c r="AG23" s="23" t="s">
        <v>109</v>
      </c>
      <c r="AH23" s="23" t="s">
        <v>109</v>
      </c>
      <c r="AK23" s="27" t="str">
        <f t="shared" si="0"/>
        <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158</v>
      </c>
      <c r="AX23" s="30" t="str">
        <f t="shared" si="1"/>
        <v>---</v>
      </c>
      <c r="AY23" s="50" t="e">
        <f>VALUE(IF(AX23="---","",VLOOKUP(AX23,List167834567910247[],2,FALSE)))</f>
        <v>#VALUE!</v>
      </c>
      <c r="AZ23" s="1" t="str">
        <f t="shared" si="2"/>
        <v>---</v>
      </c>
      <c r="BA23" s="1" t="e">
        <f>VALUE(IF(AZ23="---","",VLOOKUP(AZ23,List167834567910247[],2,FALSE)))</f>
        <v>#VALUE!</v>
      </c>
      <c r="BB23" s="1" t="str">
        <f t="shared" si="3"/>
        <v>---</v>
      </c>
      <c r="BC23" s="1" t="str">
        <f t="shared" si="4"/>
        <v>---</v>
      </c>
      <c r="BD23" s="1"/>
      <c r="BE23" s="1"/>
      <c r="BF23" s="1"/>
      <c r="BG23" s="1"/>
      <c r="BH23" s="1"/>
      <c r="BI23" s="29" t="s">
        <v>158</v>
      </c>
      <c r="BJ23" s="161" t="str">
        <f>IF(H23="---","",VLOOKUP(H23,List167834567910247[],2,FALSE))</f>
        <v/>
      </c>
      <c r="BK23" s="161" t="str">
        <f>IF(I23="---","",VLOOKUP(I23,List167834567910247[],2,FALSE))</f>
        <v/>
      </c>
      <c r="BL23" s="161" t="str">
        <f>IF(J23="---","",VLOOKUP(J23,List167834567910247[],2,FALSE))</f>
        <v/>
      </c>
      <c r="BM23" s="161" t="str">
        <f>IF(K23="---","",VLOOKUP(K23,List167834567910247[],2,FALSE))</f>
        <v/>
      </c>
      <c r="BN23" s="161" t="str">
        <f>IF(L23="---","",VLOOKUP(L23,List167834567910247[],2,FALSE))</f>
        <v/>
      </c>
      <c r="BO23" s="161" t="str">
        <f>IF(M23="---","",VLOOKUP(M23,List167834567910247[],2,FALSE))</f>
        <v/>
      </c>
      <c r="BP23" s="161" t="str">
        <f>IF(N23="---","",VLOOKUP(N23,List167834567910247[],2,FALSE))</f>
        <v/>
      </c>
      <c r="BQ23" s="161" t="str">
        <f>IF(O23="---","",VLOOKUP(O23,List167834567910247[],2,FALSE))</f>
        <v/>
      </c>
      <c r="BR23" s="161" t="str">
        <f>IF(P23="---","",VLOOKUP(P23,List167834567910247[],2,FALSE))</f>
        <v/>
      </c>
      <c r="BS23" s="161" t="str">
        <f>IF(Q23="---","",VLOOKUP(Q23,List167834567910247[],2,FALSE))</f>
        <v/>
      </c>
      <c r="BT23" s="161" t="str">
        <f>IF(R23="---","",VLOOKUP(R23,List167834567910247[],2,FALSE))</f>
        <v/>
      </c>
      <c r="BU23" s="29" t="s">
        <v>158</v>
      </c>
      <c r="BV23" s="161" t="str">
        <f>IF(Y23="---","",VLOOKUP(Y23,List167834567910247[],2,FALSE))</f>
        <v/>
      </c>
      <c r="BW23" s="161" t="str">
        <f>IF(Z23="---","",VLOOKUP(Z23,List167834567910247[],2,FALSE))</f>
        <v/>
      </c>
      <c r="BX23" s="161" t="str">
        <f>IF(AA23="---","",VLOOKUP(AA23,List167834567910247[],2,FALSE))</f>
        <v/>
      </c>
      <c r="BY23" s="161" t="str">
        <f>IF(AB23="---","",VLOOKUP(AB23,List167834567910247[],2,FALSE))</f>
        <v/>
      </c>
      <c r="BZ23" s="161" t="str">
        <f>IF(AC23="---","",VLOOKUP(AC23,List167834567910247[],2,FALSE))</f>
        <v/>
      </c>
      <c r="CA23" s="161" t="str">
        <f>IF(AD23="---","",VLOOKUP(AD23,List167834567910247[],2,FALSE))</f>
        <v/>
      </c>
      <c r="CB23" s="161" t="str">
        <f>IF(AE23="---","",VLOOKUP(AE23,List167834567910247[],2,FALSE))</f>
        <v/>
      </c>
      <c r="CC23" s="161" t="str">
        <f>IF(AF23="---","",VLOOKUP(AF23,List167834567910247[],2,FALSE))</f>
        <v/>
      </c>
      <c r="CD23" s="161" t="str">
        <f>IF(AG23="---","",VLOOKUP(AG23,List167834567910247[],2,FALSE))</f>
        <v/>
      </c>
      <c r="CE23" s="161" t="str">
        <f>IF(AH23="---","",VLOOKUP(AH23,List167834567910247[],2,FALSE))</f>
        <v/>
      </c>
      <c r="CG23" s="1"/>
      <c r="CI23" s="1"/>
      <c r="CK23" s="1"/>
      <c r="CM23" s="1"/>
    </row>
    <row r="24" spans="2:92" s="8" customFormat="1" ht="13.9" customHeight="1" thickBot="1">
      <c r="B24" s="352"/>
      <c r="C24" s="356" t="s">
        <v>159</v>
      </c>
      <c r="D24" s="357"/>
      <c r="E24" s="204" t="s">
        <v>160</v>
      </c>
      <c r="F24" s="204"/>
      <c r="G24" s="206"/>
      <c r="H24" s="25" t="s">
        <v>109</v>
      </c>
      <c r="I24" s="25" t="s">
        <v>109</v>
      </c>
      <c r="J24" s="25" t="s">
        <v>109</v>
      </c>
      <c r="K24" s="25" t="s">
        <v>109</v>
      </c>
      <c r="L24" s="25" t="s">
        <v>109</v>
      </c>
      <c r="M24" s="25" t="s">
        <v>109</v>
      </c>
      <c r="N24" s="25" t="s">
        <v>109</v>
      </c>
      <c r="O24" s="25" t="s">
        <v>109</v>
      </c>
      <c r="P24" s="25" t="s">
        <v>109</v>
      </c>
      <c r="Q24" s="25" t="s">
        <v>109</v>
      </c>
      <c r="R24" s="32" t="s">
        <v>109</v>
      </c>
      <c r="S24" s="1"/>
      <c r="T24" s="1"/>
      <c r="U24" s="1"/>
      <c r="V24" s="1"/>
      <c r="W24" s="1"/>
      <c r="X24" s="1"/>
      <c r="Y24" s="25" t="s">
        <v>109</v>
      </c>
      <c r="Z24" s="25" t="s">
        <v>109</v>
      </c>
      <c r="AA24" s="25" t="s">
        <v>109</v>
      </c>
      <c r="AB24" s="25" t="s">
        <v>109</v>
      </c>
      <c r="AC24" s="32" t="s">
        <v>109</v>
      </c>
      <c r="AD24" s="23" t="s">
        <v>109</v>
      </c>
      <c r="AE24" s="23" t="s">
        <v>109</v>
      </c>
      <c r="AF24" s="23" t="s">
        <v>109</v>
      </c>
      <c r="AG24" s="23" t="s">
        <v>109</v>
      </c>
      <c r="AH24" s="23" t="s">
        <v>109</v>
      </c>
      <c r="AK24" s="27" t="str">
        <f t="shared" si="0"/>
        <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161</v>
      </c>
      <c r="AX24" s="30" t="str">
        <f t="shared" si="1"/>
        <v>---</v>
      </c>
      <c r="AY24" s="50" t="e">
        <f>VALUE(IF(AX24="---","",VLOOKUP(AX24,List167834567910247[],2,FALSE)))</f>
        <v>#VALUE!</v>
      </c>
      <c r="AZ24" s="1" t="str">
        <f t="shared" si="2"/>
        <v>---</v>
      </c>
      <c r="BA24" s="1" t="e">
        <f>VALUE(IF(AZ24="---","",VLOOKUP(AZ24,List167834567910247[],2,FALSE)))</f>
        <v>#VALUE!</v>
      </c>
      <c r="BB24" s="1" t="str">
        <f t="shared" si="3"/>
        <v>---</v>
      </c>
      <c r="BC24" s="1" t="str">
        <f t="shared" si="4"/>
        <v>---</v>
      </c>
      <c r="BD24" s="1"/>
      <c r="BE24" s="1"/>
      <c r="BF24" s="1"/>
      <c r="BG24" s="1"/>
      <c r="BH24" s="1"/>
      <c r="BI24" s="29" t="s">
        <v>161</v>
      </c>
      <c r="BJ24" s="161" t="str">
        <f>IF(H24="---","",VLOOKUP(H24,List167834567910247[],2,FALSE))</f>
        <v/>
      </c>
      <c r="BK24" s="161" t="str">
        <f>IF(I24="---","",VLOOKUP(I24,List167834567910247[],2,FALSE))</f>
        <v/>
      </c>
      <c r="BL24" s="161" t="str">
        <f>IF(J24="---","",VLOOKUP(J24,List167834567910247[],2,FALSE))</f>
        <v/>
      </c>
      <c r="BM24" s="161" t="str">
        <f>IF(K24="---","",VLOOKUP(K24,List167834567910247[],2,FALSE))</f>
        <v/>
      </c>
      <c r="BN24" s="161" t="str">
        <f>IF(L24="---","",VLOOKUP(L24,List167834567910247[],2,FALSE))</f>
        <v/>
      </c>
      <c r="BO24" s="161" t="str">
        <f>IF(M24="---","",VLOOKUP(M24,List167834567910247[],2,FALSE))</f>
        <v/>
      </c>
      <c r="BP24" s="161" t="str">
        <f>IF(N24="---","",VLOOKUP(N24,List167834567910247[],2,FALSE))</f>
        <v/>
      </c>
      <c r="BQ24" s="161" t="str">
        <f>IF(O24="---","",VLOOKUP(O24,List167834567910247[],2,FALSE))</f>
        <v/>
      </c>
      <c r="BR24" s="161" t="str">
        <f>IF(P24="---","",VLOOKUP(P24,List167834567910247[],2,FALSE))</f>
        <v/>
      </c>
      <c r="BS24" s="161" t="str">
        <f>IF(Q24="---","",VLOOKUP(Q24,List167834567910247[],2,FALSE))</f>
        <v/>
      </c>
      <c r="BT24" s="161" t="str">
        <f>IF(R24="---","",VLOOKUP(R24,List167834567910247[],2,FALSE))</f>
        <v/>
      </c>
      <c r="BU24" s="29" t="s">
        <v>161</v>
      </c>
      <c r="BV24" s="161" t="str">
        <f>IF(Y24="---","",VLOOKUP(Y24,List167834567910247[],2,FALSE))</f>
        <v/>
      </c>
      <c r="BW24" s="161" t="str">
        <f>IF(Z24="---","",VLOOKUP(Z24,List167834567910247[],2,FALSE))</f>
        <v/>
      </c>
      <c r="BX24" s="161" t="str">
        <f>IF(AA24="---","",VLOOKUP(AA24,List167834567910247[],2,FALSE))</f>
        <v/>
      </c>
      <c r="BY24" s="161" t="str">
        <f>IF(AB24="---","",VLOOKUP(AB24,List167834567910247[],2,FALSE))</f>
        <v/>
      </c>
      <c r="BZ24" s="161" t="str">
        <f>IF(AC24="---","",VLOOKUP(AC24,List167834567910247[],2,FALSE))</f>
        <v/>
      </c>
      <c r="CA24" s="161" t="str">
        <f>IF(AD24="---","",VLOOKUP(AD24,List167834567910247[],2,FALSE))</f>
        <v/>
      </c>
      <c r="CB24" s="161" t="str">
        <f>IF(AE24="---","",VLOOKUP(AE24,List167834567910247[],2,FALSE))</f>
        <v/>
      </c>
      <c r="CC24" s="161" t="str">
        <f>IF(AF24="---","",VLOOKUP(AF24,List167834567910247[],2,FALSE))</f>
        <v/>
      </c>
      <c r="CD24" s="161" t="str">
        <f>IF(AG24="---","",VLOOKUP(AG24,List167834567910247[],2,FALSE))</f>
        <v/>
      </c>
      <c r="CE24" s="161" t="str">
        <f>IF(AH24="---","",VLOOKUP(AH24,List167834567910247[],2,FALSE))</f>
        <v/>
      </c>
      <c r="CG24" s="1"/>
      <c r="CI24" s="1"/>
      <c r="CK24" s="1"/>
      <c r="CM24" s="1"/>
    </row>
    <row r="25" spans="2:92" s="8" customFormat="1" ht="13.5" customHeight="1" thickBot="1">
      <c r="B25" s="352"/>
      <c r="C25" s="356"/>
      <c r="D25" s="357"/>
      <c r="E25" s="204" t="s">
        <v>162</v>
      </c>
      <c r="F25" s="204"/>
      <c r="G25" s="206"/>
      <c r="H25" s="25" t="s">
        <v>109</v>
      </c>
      <c r="I25" s="25" t="s">
        <v>109</v>
      </c>
      <c r="J25" s="25" t="s">
        <v>109</v>
      </c>
      <c r="K25" s="25" t="s">
        <v>109</v>
      </c>
      <c r="L25" s="25" t="s">
        <v>109</v>
      </c>
      <c r="M25" s="25" t="s">
        <v>109</v>
      </c>
      <c r="N25" s="25" t="s">
        <v>109</v>
      </c>
      <c r="O25" s="25" t="s">
        <v>109</v>
      </c>
      <c r="P25" s="25" t="s">
        <v>109</v>
      </c>
      <c r="Q25" s="25" t="s">
        <v>109</v>
      </c>
      <c r="R25" s="32" t="s">
        <v>109</v>
      </c>
      <c r="S25" s="1"/>
      <c r="T25" s="1"/>
      <c r="U25" s="1"/>
      <c r="V25" s="1"/>
      <c r="W25" s="1"/>
      <c r="X25" s="1"/>
      <c r="Y25" s="25" t="s">
        <v>109</v>
      </c>
      <c r="Z25" s="25" t="s">
        <v>109</v>
      </c>
      <c r="AA25" s="25" t="s">
        <v>109</v>
      </c>
      <c r="AB25" s="25" t="s">
        <v>109</v>
      </c>
      <c r="AC25" s="32" t="s">
        <v>109</v>
      </c>
      <c r="AD25" s="23" t="s">
        <v>109</v>
      </c>
      <c r="AE25" s="23" t="s">
        <v>109</v>
      </c>
      <c r="AF25" s="23" t="s">
        <v>109</v>
      </c>
      <c r="AG25" s="23" t="s">
        <v>109</v>
      </c>
      <c r="AH25" s="23" t="s">
        <v>109</v>
      </c>
      <c r="AK25" s="27" t="str">
        <f t="shared" si="0"/>
        <v/>
      </c>
      <c r="AL25" s="27" t="str">
        <f t="shared" si="0"/>
        <v/>
      </c>
      <c r="AM25" s="27" t="str">
        <f t="shared" si="0"/>
        <v/>
      </c>
      <c r="AN25" s="27" t="str">
        <f t="shared" si="0"/>
        <v/>
      </c>
      <c r="AO25" s="27" t="str">
        <f t="shared" si="0"/>
        <v/>
      </c>
      <c r="AP25" s="27" t="str">
        <f t="shared" si="0"/>
        <v/>
      </c>
      <c r="AQ25" s="27" t="str">
        <f t="shared" si="0"/>
        <v/>
      </c>
      <c r="AR25" s="27" t="str">
        <f t="shared" si="0"/>
        <v/>
      </c>
      <c r="AS25" s="27" t="str">
        <f t="shared" si="0"/>
        <v/>
      </c>
      <c r="AT25" s="27" t="str">
        <f t="shared" si="0"/>
        <v/>
      </c>
      <c r="AU25" s="1"/>
      <c r="AV25" s="28"/>
      <c r="AW25" s="29" t="s">
        <v>163</v>
      </c>
      <c r="AX25" s="30" t="str">
        <f t="shared" si="1"/>
        <v>---</v>
      </c>
      <c r="AY25" s="50" t="e">
        <f>VALUE(IF(AX25="---","",VLOOKUP(AX25,List167834567910247[],2,FALSE)))</f>
        <v>#VALUE!</v>
      </c>
      <c r="AZ25" s="1" t="str">
        <f t="shared" si="2"/>
        <v>---</v>
      </c>
      <c r="BA25" s="1" t="e">
        <f>VALUE(IF(AZ25="---","",VLOOKUP(AZ25,List167834567910247[],2,FALSE)))</f>
        <v>#VALUE!</v>
      </c>
      <c r="BB25" s="1" t="str">
        <f t="shared" si="3"/>
        <v>---</v>
      </c>
      <c r="BC25" s="1" t="str">
        <f t="shared" si="4"/>
        <v>---</v>
      </c>
      <c r="BD25" s="1"/>
      <c r="BE25" s="1"/>
      <c r="BF25" s="1"/>
      <c r="BG25" s="1"/>
      <c r="BH25" s="1"/>
      <c r="BI25" s="29" t="s">
        <v>163</v>
      </c>
      <c r="BJ25" s="161" t="str">
        <f>IF(H25="---","",VLOOKUP(H25,List167834567910247[],2,FALSE))</f>
        <v/>
      </c>
      <c r="BK25" s="161" t="str">
        <f>IF(I25="---","",VLOOKUP(I25,List167834567910247[],2,FALSE))</f>
        <v/>
      </c>
      <c r="BL25" s="161" t="str">
        <f>IF(J25="---","",VLOOKUP(J25,List167834567910247[],2,FALSE))</f>
        <v/>
      </c>
      <c r="BM25" s="161" t="str">
        <f>IF(K25="---","",VLOOKUP(K25,List167834567910247[],2,FALSE))</f>
        <v/>
      </c>
      <c r="BN25" s="161" t="str">
        <f>IF(L25="---","",VLOOKUP(L25,List167834567910247[],2,FALSE))</f>
        <v/>
      </c>
      <c r="BO25" s="161" t="str">
        <f>IF(M25="---","",VLOOKUP(M25,List167834567910247[],2,FALSE))</f>
        <v/>
      </c>
      <c r="BP25" s="161" t="str">
        <f>IF(N25="---","",VLOOKUP(N25,List167834567910247[],2,FALSE))</f>
        <v/>
      </c>
      <c r="BQ25" s="161" t="str">
        <f>IF(O25="---","",VLOOKUP(O25,List167834567910247[],2,FALSE))</f>
        <v/>
      </c>
      <c r="BR25" s="161" t="str">
        <f>IF(P25="---","",VLOOKUP(P25,List167834567910247[],2,FALSE))</f>
        <v/>
      </c>
      <c r="BS25" s="161" t="str">
        <f>IF(Q25="---","",VLOOKUP(Q25,List167834567910247[],2,FALSE))</f>
        <v/>
      </c>
      <c r="BT25" s="161" t="str">
        <f>IF(R25="---","",VLOOKUP(R25,List167834567910247[],2,FALSE))</f>
        <v/>
      </c>
      <c r="BU25" s="29" t="s">
        <v>163</v>
      </c>
      <c r="BV25" s="161" t="str">
        <f>IF(Y25="---","",VLOOKUP(Y25,List167834567910247[],2,FALSE))</f>
        <v/>
      </c>
      <c r="BW25" s="161" t="str">
        <f>IF(Z25="---","",VLOOKUP(Z25,List167834567910247[],2,FALSE))</f>
        <v/>
      </c>
      <c r="BX25" s="161" t="str">
        <f>IF(AA25="---","",VLOOKUP(AA25,List167834567910247[],2,FALSE))</f>
        <v/>
      </c>
      <c r="BY25" s="161" t="str">
        <f>IF(AB25="---","",VLOOKUP(AB25,List167834567910247[],2,FALSE))</f>
        <v/>
      </c>
      <c r="BZ25" s="161" t="str">
        <f>IF(AC25="---","",VLOOKUP(AC25,List167834567910247[],2,FALSE))</f>
        <v/>
      </c>
      <c r="CA25" s="161" t="str">
        <f>IF(AD25="---","",VLOOKUP(AD25,List167834567910247[],2,FALSE))</f>
        <v/>
      </c>
      <c r="CB25" s="161" t="str">
        <f>IF(AE25="---","",VLOOKUP(AE25,List167834567910247[],2,FALSE))</f>
        <v/>
      </c>
      <c r="CC25" s="161" t="str">
        <f>IF(AF25="---","",VLOOKUP(AF25,List167834567910247[],2,FALSE))</f>
        <v/>
      </c>
      <c r="CD25" s="161" t="str">
        <f>IF(AG25="---","",VLOOKUP(AG25,List167834567910247[],2,FALSE))</f>
        <v/>
      </c>
      <c r="CE25" s="161" t="str">
        <f>IF(AH25="---","",VLOOKUP(AH25,List167834567910247[],2,FALSE))</f>
        <v/>
      </c>
      <c r="CG25" s="1"/>
      <c r="CI25" s="1"/>
      <c r="CK25" s="1"/>
      <c r="CM25" s="1"/>
    </row>
    <row r="26" spans="2:92" s="8" customFormat="1" ht="13.5" customHeight="1" thickBot="1">
      <c r="B26" s="352"/>
      <c r="C26" s="356"/>
      <c r="D26" s="357"/>
      <c r="E26" s="204" t="s">
        <v>164</v>
      </c>
      <c r="F26" s="204"/>
      <c r="G26" s="206"/>
      <c r="H26" s="25" t="s">
        <v>109</v>
      </c>
      <c r="I26" s="25" t="s">
        <v>109</v>
      </c>
      <c r="J26" s="25" t="s">
        <v>109</v>
      </c>
      <c r="K26" s="25" t="s">
        <v>109</v>
      </c>
      <c r="L26" s="25" t="s">
        <v>109</v>
      </c>
      <c r="M26" s="25" t="s">
        <v>109</v>
      </c>
      <c r="N26" s="25" t="s">
        <v>109</v>
      </c>
      <c r="O26" s="25" t="s">
        <v>109</v>
      </c>
      <c r="P26" s="25" t="s">
        <v>109</v>
      </c>
      <c r="Q26" s="25" t="s">
        <v>109</v>
      </c>
      <c r="R26" s="32" t="s">
        <v>109</v>
      </c>
      <c r="S26" s="1"/>
      <c r="T26" s="1"/>
      <c r="U26" s="1"/>
      <c r="V26" s="1"/>
      <c r="W26" s="1"/>
      <c r="X26" s="1"/>
      <c r="Y26" s="25" t="s">
        <v>109</v>
      </c>
      <c r="Z26" s="25" t="s">
        <v>109</v>
      </c>
      <c r="AA26" s="25" t="s">
        <v>109</v>
      </c>
      <c r="AB26" s="25" t="s">
        <v>109</v>
      </c>
      <c r="AC26" s="32" t="s">
        <v>109</v>
      </c>
      <c r="AD26" s="23" t="s">
        <v>109</v>
      </c>
      <c r="AE26" s="23" t="s">
        <v>109</v>
      </c>
      <c r="AF26" s="23" t="s">
        <v>109</v>
      </c>
      <c r="AG26" s="23" t="s">
        <v>109</v>
      </c>
      <c r="AH26" s="23" t="s">
        <v>109</v>
      </c>
      <c r="AK26" s="27" t="str">
        <f t="shared" ref="AK26:AT27" si="5">IFERROR(IF(I26="---","",IF(Y26="---","No Target Set",IF(BV26=BK26,"On Target",IF(BV26&gt;BK26,"Behind",IF(BV26&lt;BK26,"Ahead"))))),"")</f>
        <v/>
      </c>
      <c r="AL26" s="27" t="str">
        <f t="shared" si="5"/>
        <v/>
      </c>
      <c r="AM26" s="27" t="str">
        <f t="shared" si="5"/>
        <v/>
      </c>
      <c r="AN26" s="27" t="str">
        <f t="shared" si="5"/>
        <v/>
      </c>
      <c r="AO26" s="27" t="str">
        <f t="shared" si="5"/>
        <v/>
      </c>
      <c r="AP26" s="27" t="str">
        <f t="shared" si="5"/>
        <v/>
      </c>
      <c r="AQ26" s="27" t="str">
        <f t="shared" si="5"/>
        <v/>
      </c>
      <c r="AR26" s="27" t="str">
        <f t="shared" si="5"/>
        <v/>
      </c>
      <c r="AS26" s="27" t="str">
        <f t="shared" si="5"/>
        <v/>
      </c>
      <c r="AT26" s="27" t="str">
        <f t="shared" si="5"/>
        <v/>
      </c>
      <c r="AU26" s="1"/>
      <c r="AV26" s="28"/>
      <c r="AW26" s="29" t="s">
        <v>165</v>
      </c>
      <c r="AX26" s="30" t="str">
        <f t="shared" si="1"/>
        <v>---</v>
      </c>
      <c r="AY26" s="50" t="e">
        <f>VALUE(IF(AX26="---","",VLOOKUP(AX26,List167834567910247[],2,FALSE)))</f>
        <v>#VALUE!</v>
      </c>
      <c r="AZ26" s="1" t="str">
        <f t="shared" si="2"/>
        <v>---</v>
      </c>
      <c r="BA26" s="1" t="e">
        <f>VALUE(IF(AZ26="---","",VLOOKUP(AZ26,List167834567910247[],2,FALSE)))</f>
        <v>#VALUE!</v>
      </c>
      <c r="BB26" s="1" t="str">
        <f t="shared" si="3"/>
        <v>---</v>
      </c>
      <c r="BC26" s="1" t="str">
        <f t="shared" si="4"/>
        <v>---</v>
      </c>
      <c r="BD26" s="1"/>
      <c r="BE26" s="1"/>
      <c r="BF26" s="1"/>
      <c r="BG26" s="1"/>
      <c r="BH26" s="1"/>
      <c r="BI26" s="29" t="s">
        <v>165</v>
      </c>
      <c r="BJ26" s="161" t="str">
        <f>IF(H26="---","",VLOOKUP(H26,List167834567910247[],2,FALSE))</f>
        <v/>
      </c>
      <c r="BK26" s="161" t="str">
        <f>IF(I26="---","",VLOOKUP(I26,List167834567910247[],2,FALSE))</f>
        <v/>
      </c>
      <c r="BL26" s="161" t="str">
        <f>IF(J26="---","",VLOOKUP(J26,List167834567910247[],2,FALSE))</f>
        <v/>
      </c>
      <c r="BM26" s="161" t="str">
        <f>IF(K26="---","",VLOOKUP(K26,List167834567910247[],2,FALSE))</f>
        <v/>
      </c>
      <c r="BN26" s="161" t="str">
        <f>IF(L26="---","",VLOOKUP(L26,List167834567910247[],2,FALSE))</f>
        <v/>
      </c>
      <c r="BO26" s="161" t="str">
        <f>IF(M26="---","",VLOOKUP(M26,List167834567910247[],2,FALSE))</f>
        <v/>
      </c>
      <c r="BP26" s="161" t="str">
        <f>IF(N26="---","",VLOOKUP(N26,List167834567910247[],2,FALSE))</f>
        <v/>
      </c>
      <c r="BQ26" s="161" t="str">
        <f>IF(O26="---","",VLOOKUP(O26,List167834567910247[],2,FALSE))</f>
        <v/>
      </c>
      <c r="BR26" s="161" t="str">
        <f>IF(P26="---","",VLOOKUP(P26,List167834567910247[],2,FALSE))</f>
        <v/>
      </c>
      <c r="BS26" s="161" t="str">
        <f>IF(Q26="---","",VLOOKUP(Q26,List167834567910247[],2,FALSE))</f>
        <v/>
      </c>
      <c r="BT26" s="161" t="str">
        <f>IF(R26="---","",VLOOKUP(R26,List167834567910247[],2,FALSE))</f>
        <v/>
      </c>
      <c r="BU26" s="29" t="s">
        <v>165</v>
      </c>
      <c r="BV26" s="161" t="str">
        <f>IF(Y26="---","",VLOOKUP(Y26,List167834567910247[],2,FALSE))</f>
        <v/>
      </c>
      <c r="BW26" s="161" t="str">
        <f>IF(Z26="---","",VLOOKUP(Z26,List167834567910247[],2,FALSE))</f>
        <v/>
      </c>
      <c r="BX26" s="161" t="str">
        <f>IF(AA26="---","",VLOOKUP(AA26,List167834567910247[],2,FALSE))</f>
        <v/>
      </c>
      <c r="BY26" s="161" t="str">
        <f>IF(AB26="---","",VLOOKUP(AB26,List167834567910247[],2,FALSE))</f>
        <v/>
      </c>
      <c r="BZ26" s="161" t="str">
        <f>IF(AC26="---","",VLOOKUP(AC26,List167834567910247[],2,FALSE))</f>
        <v/>
      </c>
      <c r="CA26" s="161" t="str">
        <f>IF(AD26="---","",VLOOKUP(AD26,List167834567910247[],2,FALSE))</f>
        <v/>
      </c>
      <c r="CB26" s="161" t="str">
        <f>IF(AE26="---","",VLOOKUP(AE26,List167834567910247[],2,FALSE))</f>
        <v/>
      </c>
      <c r="CC26" s="161" t="str">
        <f>IF(AF26="---","",VLOOKUP(AF26,List167834567910247[],2,FALSE))</f>
        <v/>
      </c>
      <c r="CD26" s="161" t="str">
        <f>IF(AG26="---","",VLOOKUP(AG26,List167834567910247[],2,FALSE))</f>
        <v/>
      </c>
      <c r="CE26" s="161" t="str">
        <f>IF(AH26="---","",VLOOKUP(AH26,List167834567910247[],2,FALSE))</f>
        <v/>
      </c>
      <c r="CG26" s="1"/>
      <c r="CI26" s="1"/>
      <c r="CK26" s="1"/>
      <c r="CM26" s="1"/>
    </row>
    <row r="27" spans="2:92" s="8" customFormat="1" ht="14.45" thickBot="1">
      <c r="B27" s="353"/>
      <c r="C27" s="356"/>
      <c r="D27" s="357"/>
      <c r="E27" s="204" t="s">
        <v>235</v>
      </c>
      <c r="F27" s="204"/>
      <c r="G27" s="206"/>
      <c r="H27" s="25" t="s">
        <v>109</v>
      </c>
      <c r="I27" s="25" t="s">
        <v>109</v>
      </c>
      <c r="J27" s="25" t="s">
        <v>109</v>
      </c>
      <c r="K27" s="36" t="s">
        <v>109</v>
      </c>
      <c r="L27" s="36" t="s">
        <v>109</v>
      </c>
      <c r="M27" s="36" t="s">
        <v>109</v>
      </c>
      <c r="N27" s="36" t="s">
        <v>109</v>
      </c>
      <c r="O27" s="36" t="s">
        <v>109</v>
      </c>
      <c r="P27" s="36" t="s">
        <v>109</v>
      </c>
      <c r="Q27" s="36" t="s">
        <v>109</v>
      </c>
      <c r="R27" s="37" t="s">
        <v>109</v>
      </c>
      <c r="S27" s="1"/>
      <c r="T27" s="1"/>
      <c r="U27" s="1"/>
      <c r="V27" s="1"/>
      <c r="W27" s="1"/>
      <c r="X27" s="1"/>
      <c r="Y27" s="25" t="s">
        <v>109</v>
      </c>
      <c r="Z27" s="25" t="s">
        <v>109</v>
      </c>
      <c r="AA27" s="25" t="s">
        <v>109</v>
      </c>
      <c r="AB27" s="25" t="s">
        <v>109</v>
      </c>
      <c r="AC27" s="32" t="s">
        <v>109</v>
      </c>
      <c r="AD27" s="23" t="s">
        <v>109</v>
      </c>
      <c r="AE27" s="23" t="s">
        <v>109</v>
      </c>
      <c r="AF27" s="23" t="s">
        <v>109</v>
      </c>
      <c r="AG27" s="23" t="s">
        <v>109</v>
      </c>
      <c r="AH27" s="23" t="s">
        <v>109</v>
      </c>
      <c r="AK27" s="27" t="str">
        <f t="shared" si="5"/>
        <v/>
      </c>
      <c r="AL27" s="27" t="str">
        <f t="shared" si="5"/>
        <v/>
      </c>
      <c r="AM27" s="27" t="str">
        <f t="shared" si="5"/>
        <v/>
      </c>
      <c r="AN27" s="27" t="str">
        <f t="shared" si="5"/>
        <v/>
      </c>
      <c r="AO27" s="27" t="str">
        <f t="shared" si="5"/>
        <v/>
      </c>
      <c r="AP27" s="27" t="str">
        <f t="shared" si="5"/>
        <v/>
      </c>
      <c r="AQ27" s="27" t="str">
        <f t="shared" si="5"/>
        <v/>
      </c>
      <c r="AR27" s="27" t="str">
        <f t="shared" si="5"/>
        <v/>
      </c>
      <c r="AS27" s="27" t="str">
        <f t="shared" si="5"/>
        <v/>
      </c>
      <c r="AT27" s="27" t="str">
        <f t="shared" si="5"/>
        <v/>
      </c>
      <c r="AU27" s="1"/>
      <c r="AV27" s="28"/>
      <c r="AW27" s="29" t="s">
        <v>167</v>
      </c>
      <c r="AX27" s="30" t="str">
        <f t="shared" si="1"/>
        <v>---</v>
      </c>
      <c r="AY27" s="50" t="e">
        <f>VALUE(IF(AX27="---","",VLOOKUP(AX27,List167834567910247[],2,FALSE)))</f>
        <v>#VALUE!</v>
      </c>
      <c r="AZ27" s="1" t="str">
        <f t="shared" si="2"/>
        <v>---</v>
      </c>
      <c r="BA27" s="1" t="e">
        <f>VALUE(IF(AZ27="---","",VLOOKUP(AZ27,List167834567910247[],2,FALSE)))</f>
        <v>#VALUE!</v>
      </c>
      <c r="BB27" s="1" t="str">
        <f t="shared" si="3"/>
        <v>---</v>
      </c>
      <c r="BC27" s="1" t="str">
        <f t="shared" si="4"/>
        <v>---</v>
      </c>
      <c r="BD27" s="1"/>
      <c r="BE27" s="1"/>
      <c r="BF27" s="1"/>
      <c r="BG27" s="1"/>
      <c r="BH27" s="1"/>
      <c r="BI27" s="29" t="s">
        <v>167</v>
      </c>
      <c r="BJ27" s="161" t="str">
        <f>IF(H27="---","",VLOOKUP(H27,List167834567910247[],2,FALSE))</f>
        <v/>
      </c>
      <c r="BK27" s="161" t="str">
        <f>IF(I27="---","",VLOOKUP(I27,List167834567910247[],2,FALSE))</f>
        <v/>
      </c>
      <c r="BL27" s="161" t="str">
        <f>IF(J27="---","",VLOOKUP(J27,List167834567910247[],2,FALSE))</f>
        <v/>
      </c>
      <c r="BM27" s="161" t="str">
        <f>IF(K27="---","",VLOOKUP(K27,List167834567910247[],2,FALSE))</f>
        <v/>
      </c>
      <c r="BN27" s="161" t="str">
        <f>IF(L27="---","",VLOOKUP(L27,List167834567910247[],2,FALSE))</f>
        <v/>
      </c>
      <c r="BO27" s="161" t="str">
        <f>IF(M27="---","",VLOOKUP(M27,List167834567910247[],2,FALSE))</f>
        <v/>
      </c>
      <c r="BP27" s="161" t="str">
        <f>IF(N27="---","",VLOOKUP(N27,List167834567910247[],2,FALSE))</f>
        <v/>
      </c>
      <c r="BQ27" s="161" t="str">
        <f>IF(O27="---","",VLOOKUP(O27,List167834567910247[],2,FALSE))</f>
        <v/>
      </c>
      <c r="BR27" s="161" t="str">
        <f>IF(P27="---","",VLOOKUP(P27,List167834567910247[],2,FALSE))</f>
        <v/>
      </c>
      <c r="BS27" s="161" t="str">
        <f>IF(Q27="---","",VLOOKUP(Q27,List167834567910247[],2,FALSE))</f>
        <v/>
      </c>
      <c r="BT27" s="161" t="str">
        <f>IF(R27="---","",VLOOKUP(R27,List167834567910247[],2,FALSE))</f>
        <v/>
      </c>
      <c r="BU27" s="29" t="s">
        <v>167</v>
      </c>
      <c r="BV27" s="161" t="str">
        <f>IF(Y27="---","",VLOOKUP(Y27,List167834567910247[],2,FALSE))</f>
        <v/>
      </c>
      <c r="BW27" s="161" t="str">
        <f>IF(Z27="---","",VLOOKUP(Z27,List167834567910247[],2,FALSE))</f>
        <v/>
      </c>
      <c r="BX27" s="161" t="str">
        <f>IF(AA27="---","",VLOOKUP(AA27,List167834567910247[],2,FALSE))</f>
        <v/>
      </c>
      <c r="BY27" s="161" t="str">
        <f>IF(AB27="---","",VLOOKUP(AB27,List167834567910247[],2,FALSE))</f>
        <v/>
      </c>
      <c r="BZ27" s="161" t="str">
        <f>IF(AC27="---","",VLOOKUP(AC27,List167834567910247[],2,FALSE))</f>
        <v/>
      </c>
      <c r="CA27" s="161" t="str">
        <f>IF(AD27="---","",VLOOKUP(AD27,List167834567910247[],2,FALSE))</f>
        <v/>
      </c>
      <c r="CB27" s="161" t="str">
        <f>IF(AE27="---","",VLOOKUP(AE27,List167834567910247[],2,FALSE))</f>
        <v/>
      </c>
      <c r="CC27" s="161" t="str">
        <f>IF(AF27="---","",VLOOKUP(AF27,List167834567910247[],2,FALSE))</f>
        <v/>
      </c>
      <c r="CD27" s="161" t="str">
        <f>IF(AG27="---","",VLOOKUP(AG27,List167834567910247[],2,FALSE))</f>
        <v/>
      </c>
      <c r="CE27" s="161" t="str">
        <f>IF(AH27="---","",VLOOKUP(AH27,List167834567910247[],2,FALSE))</f>
        <v/>
      </c>
      <c r="CG27" s="1"/>
      <c r="CI27" s="1"/>
      <c r="CK27" s="1"/>
      <c r="CM27" s="1"/>
    </row>
    <row r="28" spans="2:92" s="8" customFormat="1" ht="13.5" customHeight="1" thickBot="1">
      <c r="B28" s="348" t="s">
        <v>168</v>
      </c>
      <c r="C28" s="349"/>
      <c r="D28" s="349"/>
      <c r="E28" s="349"/>
      <c r="F28" s="349"/>
      <c r="G28" s="350"/>
      <c r="H28" s="38">
        <f>COUNTIF(Year0Range,BE4)</f>
        <v>0</v>
      </c>
      <c r="I28" s="38" t="str">
        <f>IF(COUNTIF(Year1Range,BE4)=0,"",COUNTIF(Year1Range,BE4))</f>
        <v/>
      </c>
      <c r="J28" s="38" t="str">
        <f>IF(COUNTIF(Year2Range,BE4)=0,"",COUNTIF(Year2Range,BE4))</f>
        <v/>
      </c>
      <c r="K28" s="38" t="str">
        <f>IF(COUNTIF(Year3Range,BE4)=0,"",COUNTIF(Year3Range,BE4))</f>
        <v/>
      </c>
      <c r="L28" s="38" t="str">
        <f>IF(COUNTIF(Year4Range,BE4)=0,"",COUNTIF(Year4Range,BE4))</f>
        <v/>
      </c>
      <c r="M28" s="38" t="str">
        <f>IF(COUNTIF(Year5Range,BE4)=0,"",COUNTIF(Year5Range,BE4))</f>
        <v/>
      </c>
      <c r="N28" s="38" t="str">
        <f>IF(COUNTIF(Year6Range,BE4)=0,"",COUNTIF(Year6Range,BE4))</f>
        <v/>
      </c>
      <c r="O28" s="38" t="str">
        <f>IF(COUNTIF(Year7Range,BE4)=0,"",COUNTIF(Year7Range,BE4))</f>
        <v/>
      </c>
      <c r="P28" s="38" t="str">
        <f>IF(COUNTIF(Year8Range,BE4)=0,"",COUNTIF(Year8Range,BE4))</f>
        <v/>
      </c>
      <c r="Q28" s="38" t="str">
        <f>IF(COUNTIF(Year9Range,BE4)=0,"",COUNTIF(Year9Range,BE4))</f>
        <v/>
      </c>
      <c r="R28" s="38" t="str">
        <f>IF(COUNTIF(Year10Range,BE4)=0,"",COUNTIF(Year10Range,BE4))</f>
        <v/>
      </c>
      <c r="S28" s="1"/>
      <c r="T28" s="1"/>
      <c r="U28" s="1"/>
      <c r="V28" s="1"/>
      <c r="W28" s="1"/>
      <c r="X28" s="1"/>
      <c r="Y28" s="38">
        <f>COUNTIF(Year1Expected,$BE$4)</f>
        <v>0</v>
      </c>
      <c r="Z28" s="38" t="str">
        <f>IF(COUNTIF(Year2Expected,$BE$4)=0,"",COUNTIF(Year2Expected,$BE$4))</f>
        <v/>
      </c>
      <c r="AA28" s="38" t="str">
        <f>IF(COUNTIF(Year3Expected,$BE$4)=0,"",COUNTIF(Year3Expected,$BE$4))</f>
        <v/>
      </c>
      <c r="AB28" s="38" t="str">
        <f>IF(COUNTIF(Year4Expected,$BE$4)=0,"",COUNTIF(Year4Expected,$BE$4))</f>
        <v/>
      </c>
      <c r="AC28" s="38" t="str">
        <f>IF(COUNTIF(Year5Expected,$BE$4)=0,"",COUNTIF(Year5Expected,$BE$4))</f>
        <v/>
      </c>
      <c r="AD28" s="38" t="str">
        <f>IF(COUNTIF(Year6Expected,$BE$4)=0,"",COUNTIF(Year6Expected,$BE$4))</f>
        <v/>
      </c>
      <c r="AE28" s="38" t="str">
        <f>IF(COUNTIF(Year7Expected,$BE$4)=0,"",COUNTIF(Year7Expected,$BE$4))</f>
        <v/>
      </c>
      <c r="AF28" s="38" t="str">
        <f>IF(COUNTIF(Year8Expected,$BE$4)=0,"",COUNTIF(Year8Expected,$BE$4))</f>
        <v/>
      </c>
      <c r="AG28" s="38" t="str">
        <f>IF(COUNTIF(Year9Expected,$BE$4)=0,"",COUNTIF(Year9Expected,$BE$4))</f>
        <v/>
      </c>
      <c r="AH28" s="38" t="str">
        <f>IF(COUNTIF(Year10Expected,$BE$4)=0,"",COUNTIF(Year10Expected,$BE$4))</f>
        <v/>
      </c>
      <c r="AK28" s="1"/>
      <c r="AL28" s="1"/>
      <c r="AM28" s="1"/>
      <c r="AN28" s="1"/>
      <c r="AO28" s="1"/>
      <c r="AP28" s="1"/>
      <c r="AQ28" s="1"/>
      <c r="AR28" s="1"/>
      <c r="AS28" s="1"/>
      <c r="AT28" s="1"/>
      <c r="AU28" s="1"/>
      <c r="AV28" s="1"/>
      <c r="AW28" s="1"/>
      <c r="AX28" s="1" t="e">
        <f>LOOKUP(2,1/(H31:R31&lt;&gt;""),H$2:R$2)</f>
        <v>#N/A</v>
      </c>
      <c r="AY28" s="1"/>
      <c r="AZ28" s="1" t="e">
        <f>AX28</f>
        <v>#N/A</v>
      </c>
      <c r="BA28" s="1"/>
      <c r="BB28" s="1"/>
      <c r="BC28" s="1"/>
      <c r="BD28" s="1"/>
      <c r="BE28" s="1"/>
      <c r="BF28" s="1"/>
      <c r="BG28" s="1"/>
      <c r="BH28" s="1"/>
      <c r="BI28" s="29" t="s">
        <v>169</v>
      </c>
      <c r="BJ28" s="162">
        <f t="shared" ref="BJ28:BT28" si="6">COUNTIF(BJ3:BJ27,1)</f>
        <v>0</v>
      </c>
      <c r="BK28" s="162">
        <f t="shared" si="6"/>
        <v>0</v>
      </c>
      <c r="BL28" s="162">
        <f t="shared" si="6"/>
        <v>0</v>
      </c>
      <c r="BM28" s="162">
        <f t="shared" si="6"/>
        <v>0</v>
      </c>
      <c r="BN28" s="162">
        <f t="shared" si="6"/>
        <v>0</v>
      </c>
      <c r="BO28" s="162">
        <f t="shared" si="6"/>
        <v>0</v>
      </c>
      <c r="BP28" s="162">
        <f t="shared" si="6"/>
        <v>0</v>
      </c>
      <c r="BQ28" s="162">
        <f t="shared" si="6"/>
        <v>0</v>
      </c>
      <c r="BR28" s="162">
        <f t="shared" si="6"/>
        <v>0</v>
      </c>
      <c r="BS28" s="162">
        <f t="shared" si="6"/>
        <v>0</v>
      </c>
      <c r="BT28" s="162">
        <f t="shared" si="6"/>
        <v>0</v>
      </c>
      <c r="BU28" s="29" t="s">
        <v>169</v>
      </c>
      <c r="BV28" s="163">
        <f t="shared" ref="BV28:CE28" si="7">COUNTIF(BV3:BV27,1)</f>
        <v>0</v>
      </c>
      <c r="BW28" s="163">
        <f t="shared" si="7"/>
        <v>0</v>
      </c>
      <c r="BX28" s="163">
        <f t="shared" si="7"/>
        <v>0</v>
      </c>
      <c r="BY28" s="163">
        <f t="shared" si="7"/>
        <v>0</v>
      </c>
      <c r="BZ28" s="163">
        <f t="shared" si="7"/>
        <v>0</v>
      </c>
      <c r="CA28" s="163">
        <f t="shared" si="7"/>
        <v>0</v>
      </c>
      <c r="CB28" s="163">
        <f t="shared" si="7"/>
        <v>0</v>
      </c>
      <c r="CC28" s="163">
        <f t="shared" si="7"/>
        <v>0</v>
      </c>
      <c r="CD28" s="163">
        <f t="shared" si="7"/>
        <v>0</v>
      </c>
      <c r="CE28" s="163">
        <f t="shared" si="7"/>
        <v>0</v>
      </c>
      <c r="CG28" s="1"/>
      <c r="CI28" s="1"/>
      <c r="CK28" s="1"/>
      <c r="CM28" s="1"/>
    </row>
    <row r="29" spans="2:92" s="8" customFormat="1" ht="13.5" customHeight="1" thickBot="1">
      <c r="B29" s="348" t="s">
        <v>170</v>
      </c>
      <c r="C29" s="349"/>
      <c r="D29" s="349"/>
      <c r="E29" s="349"/>
      <c r="F29" s="349"/>
      <c r="G29" s="350"/>
      <c r="H29" s="38">
        <f>COUNTIF(Year0Range,BE5)</f>
        <v>0</v>
      </c>
      <c r="I29" s="39" t="str">
        <f>IF(COUNTIF(Year1Range,BE5)=0,"",COUNTIF(Year1Range,BE5))</f>
        <v/>
      </c>
      <c r="J29" s="39" t="str">
        <f>IF(COUNTIF(Year2Range,BE5)=0,"",COUNTIF(Year2Range,BE5))</f>
        <v/>
      </c>
      <c r="K29" s="39" t="str">
        <f>IF(COUNTIF(Year3Range,BE5)=0,"",COUNTIF(Year3Range,BE5))</f>
        <v/>
      </c>
      <c r="L29" s="39" t="str">
        <f>IF(COUNTIF(Year4Range,BE5)=0,"",COUNTIF(Year4Range,BE5))</f>
        <v/>
      </c>
      <c r="M29" s="39" t="str">
        <f>IF(COUNTIF(Year5Range,BE5)=0,"",COUNTIF(Year5Range,BE5))</f>
        <v/>
      </c>
      <c r="N29" s="39" t="str">
        <f>IF(COUNTIF(Year6Range,BE5)=0,"",COUNTIF(Year6Range,BE5))</f>
        <v/>
      </c>
      <c r="O29" s="39" t="str">
        <f>IF(COUNTIF(Year7Range,BE5)=0,"",COUNTIF(Year7Range,BE5))</f>
        <v/>
      </c>
      <c r="P29" s="39" t="str">
        <f>IF(COUNTIF(Year8Range,BE5)=0,"",COUNTIF(Year8Range,BE5))</f>
        <v/>
      </c>
      <c r="Q29" s="39" t="str">
        <f>IF(COUNTIF(Year9Range,BE5)=0,"",COUNTIF(Year9Range,BE5))</f>
        <v/>
      </c>
      <c r="R29" s="39" t="str">
        <f>IF(COUNTIF(Year10Range,BE5)=0,"",COUNTIF(Year10Range,BE5))</f>
        <v/>
      </c>
      <c r="S29" s="1"/>
      <c r="T29" s="1"/>
      <c r="U29" s="1"/>
      <c r="V29" s="1"/>
      <c r="W29" s="1"/>
      <c r="X29" s="1"/>
      <c r="Y29" s="38">
        <f>COUNTIF(Year1Expected,$BE$5)</f>
        <v>0</v>
      </c>
      <c r="Z29" s="38" t="str">
        <f>IF(COUNTIF(Year2Expected,$BE$5)=0,"",COUNTIF(Year2Expected,$BE$5))</f>
        <v/>
      </c>
      <c r="AA29" s="38" t="str">
        <f>IF(COUNTIF(Year3Expected,$BE$5)=0,"",COUNTIF(Year3Expected,$BE$5))</f>
        <v/>
      </c>
      <c r="AB29" s="38" t="str">
        <f>IF(COUNTIF(Year4Expected,$BE$5)=0,"",COUNTIF(Year4Expected,$BE$5))</f>
        <v/>
      </c>
      <c r="AC29" s="38" t="str">
        <f>IF(COUNTIF(Year5Expected,$BE$5)=0,"",COUNTIF(Year5Expected,$BE$5))</f>
        <v/>
      </c>
      <c r="AD29" s="38" t="str">
        <f>IF(COUNTIF(Year6Expected,$BE$5)=0,"",COUNTIF(Year6Expected,$BE$5))</f>
        <v/>
      </c>
      <c r="AE29" s="38" t="str">
        <f>IF(COUNTIF(Year7Expected,$BE$5)=0,"",COUNTIF(Year7Expected,$BE$5))</f>
        <v/>
      </c>
      <c r="AF29" s="38" t="str">
        <f>IF(COUNTIF(Year8Expected,$BE$5)=0,"",COUNTIF(Year8Expected,$BE$5))</f>
        <v/>
      </c>
      <c r="AG29" s="38" t="str">
        <f>IF(COUNTIF(Year9Expected,$BE$5)=0,"",COUNTIF(Year9Expected,$BE$5))</f>
        <v/>
      </c>
      <c r="AH29" s="38" t="str">
        <f>IF(COUNTIF(Year10Expected,$BE$5)=0,"",COUNTIF(Year10Expected,$BE$5))</f>
        <v/>
      </c>
      <c r="AK29" s="1"/>
      <c r="AL29" s="1"/>
      <c r="AM29" s="1"/>
      <c r="AN29" s="1"/>
      <c r="AO29" s="1"/>
      <c r="AP29" s="1"/>
      <c r="AQ29" s="1"/>
      <c r="AR29" s="1"/>
      <c r="AS29" s="1"/>
      <c r="AT29" s="1"/>
      <c r="AU29" s="1"/>
      <c r="AV29" s="1"/>
      <c r="AW29" s="1"/>
      <c r="AX29" s="1"/>
      <c r="AY29" s="1"/>
      <c r="AZ29" s="1"/>
      <c r="BA29" s="1"/>
      <c r="BB29" s="1"/>
      <c r="BC29" s="1"/>
      <c r="BD29" s="1"/>
      <c r="BE29" s="1"/>
      <c r="BF29" s="1"/>
      <c r="BG29" s="1"/>
      <c r="BH29" s="1"/>
      <c r="BI29" s="29" t="s">
        <v>171</v>
      </c>
      <c r="BJ29" s="162">
        <f t="shared" ref="BJ29:BT29" si="8">COUNTIF(BJ3:BJ27,0.5)</f>
        <v>0</v>
      </c>
      <c r="BK29" s="162">
        <f t="shared" si="8"/>
        <v>0</v>
      </c>
      <c r="BL29" s="162">
        <f t="shared" si="8"/>
        <v>0</v>
      </c>
      <c r="BM29" s="162">
        <f t="shared" si="8"/>
        <v>0</v>
      </c>
      <c r="BN29" s="162">
        <f t="shared" si="8"/>
        <v>0</v>
      </c>
      <c r="BO29" s="162">
        <f t="shared" si="8"/>
        <v>0</v>
      </c>
      <c r="BP29" s="162">
        <f t="shared" si="8"/>
        <v>0</v>
      </c>
      <c r="BQ29" s="162">
        <f t="shared" si="8"/>
        <v>0</v>
      </c>
      <c r="BR29" s="162">
        <f t="shared" si="8"/>
        <v>0</v>
      </c>
      <c r="BS29" s="162">
        <f t="shared" si="8"/>
        <v>0</v>
      </c>
      <c r="BT29" s="162">
        <f t="shared" si="8"/>
        <v>0</v>
      </c>
      <c r="BU29" s="29" t="s">
        <v>171</v>
      </c>
      <c r="BV29" s="163">
        <f t="shared" ref="BV29:CE29" si="9">COUNTIF(BV3:BV27,0.5)</f>
        <v>0</v>
      </c>
      <c r="BW29" s="163">
        <f t="shared" si="9"/>
        <v>0</v>
      </c>
      <c r="BX29" s="163">
        <f t="shared" si="9"/>
        <v>0</v>
      </c>
      <c r="BY29" s="163">
        <f t="shared" si="9"/>
        <v>0</v>
      </c>
      <c r="BZ29" s="163">
        <f t="shared" si="9"/>
        <v>0</v>
      </c>
      <c r="CA29" s="163">
        <f t="shared" si="9"/>
        <v>0</v>
      </c>
      <c r="CB29" s="163">
        <f t="shared" si="9"/>
        <v>0</v>
      </c>
      <c r="CC29" s="163">
        <f t="shared" si="9"/>
        <v>0</v>
      </c>
      <c r="CD29" s="163">
        <f t="shared" si="9"/>
        <v>0</v>
      </c>
      <c r="CE29" s="163">
        <f t="shared" si="9"/>
        <v>0</v>
      </c>
      <c r="CG29" s="1"/>
      <c r="CI29" s="1"/>
      <c r="CK29" s="1"/>
      <c r="CM29" s="1"/>
    </row>
    <row r="30" spans="2:92" ht="13.5" customHeight="1" thickBot="1">
      <c r="B30" s="348" t="s">
        <v>172</v>
      </c>
      <c r="C30" s="349"/>
      <c r="D30" s="349"/>
      <c r="E30" s="349"/>
      <c r="F30" s="349"/>
      <c r="G30" s="350"/>
      <c r="H30" s="38">
        <f>COUNTIF(Year0Range,"*60")</f>
        <v>0</v>
      </c>
      <c r="I30" s="39" t="str">
        <f>IF(COUNTIF(Year1Range,"*60")=0,"",COUNTIF(Year1Range,"*60"))</f>
        <v/>
      </c>
      <c r="J30" s="39" t="str">
        <f>IF(COUNTIF(Year2Range,"*60")=0,"",COUNTIF(Year2Range,"*60"))</f>
        <v/>
      </c>
      <c r="K30" s="39" t="str">
        <f>IF(COUNTIF(Year3Range,"*60")=0,"",COUNTIF(Year3Range,"*60"))</f>
        <v/>
      </c>
      <c r="L30" s="39" t="str">
        <f>IF(COUNTIF(Year4Range,"*60")=0,"",COUNTIF(Year4Range,"*60"))</f>
        <v/>
      </c>
      <c r="M30" s="39" t="str">
        <f>IF(COUNTIF(Year5Range,"*60")=0,"",COUNTIF(Year5Range,"*60"))</f>
        <v/>
      </c>
      <c r="N30" s="39" t="str">
        <f>IF(COUNTIF(Year6Range,"*60")=0,"",COUNTIF(Year6Range,"*60"))</f>
        <v/>
      </c>
      <c r="O30" s="39" t="str">
        <f>IF(COUNTIF(Year7Range,"*60")=0,"",COUNTIF(Year7Range,"*60"))</f>
        <v/>
      </c>
      <c r="P30" s="39" t="str">
        <f>IF(COUNTIF(Year8Range,"*60")=0,"",COUNTIF(Year8Range,"*60"))</f>
        <v/>
      </c>
      <c r="Q30" s="39" t="str">
        <f>IF(COUNTIF(Year9Range,"*60")=0,"",COUNTIF(Year9Range,"*60"))</f>
        <v/>
      </c>
      <c r="R30" s="39" t="str">
        <f>IF(COUNTIF(Year10Range,"*60")=0,"",COUNTIF(Year10Range,"*60"))</f>
        <v/>
      </c>
      <c r="Y30" s="38">
        <f>COUNTIF(Year1Expected,"*60")</f>
        <v>0</v>
      </c>
      <c r="Z30" s="38" t="str">
        <f>IF(COUNTIF(Year2Expected,"*60")=0,"",COUNTIF(Year2Expected,"*60"))</f>
        <v/>
      </c>
      <c r="AA30" s="38" t="str">
        <f>IF(COUNTIF(Year3Expected,"*60")=0,"",COUNTIF(Year3Expected,"*60"))</f>
        <v/>
      </c>
      <c r="AB30" s="38" t="str">
        <f>IF(COUNTIF(Year4Expected,"*60")=0,"",COUNTIF(Year4Expected,"*60"))</f>
        <v/>
      </c>
      <c r="AC30" s="38" t="str">
        <f>IF(COUNTIF(Year5Expected,"*60")=0,"",COUNTIF(Year5Expected,"*60"))</f>
        <v/>
      </c>
      <c r="AD30" s="38" t="str">
        <f>IF(COUNTIF(Year6Expected,"*60")=0,"",COUNTIF(Year6Expected,"*60"))</f>
        <v/>
      </c>
      <c r="AE30" s="38" t="str">
        <f>IF(COUNTIF(Year7Expected,"*60")=0,"",COUNTIF(Year7Expected,"*60"))</f>
        <v/>
      </c>
      <c r="AF30" s="38" t="str">
        <f>IF(COUNTIF(Year8Expected,"*60")=0,"",COUNTIF(Year8Expected,"*60"))</f>
        <v/>
      </c>
      <c r="AG30" s="38" t="str">
        <f>IF(COUNTIF(Year9Expected,"*60")=0,"",COUNTIF(Year9Expected,"*60"))</f>
        <v/>
      </c>
      <c r="AH30" s="38" t="str">
        <f>IF(COUNTIF(Year10Expected,"*60")=0,"",COUNTIF(Year10Expected,"*60"))</f>
        <v/>
      </c>
      <c r="BI30" s="29" t="s">
        <v>173</v>
      </c>
      <c r="BJ30" s="162">
        <f t="shared" ref="BJ30:BT30" si="10">COUNTIF(BJ3:BJ27,0)</f>
        <v>0</v>
      </c>
      <c r="BK30" s="162">
        <f t="shared" si="10"/>
        <v>0</v>
      </c>
      <c r="BL30" s="162">
        <f t="shared" si="10"/>
        <v>0</v>
      </c>
      <c r="BM30" s="162">
        <f t="shared" si="10"/>
        <v>0</v>
      </c>
      <c r="BN30" s="162">
        <f t="shared" si="10"/>
        <v>0</v>
      </c>
      <c r="BO30" s="162">
        <f t="shared" si="10"/>
        <v>0</v>
      </c>
      <c r="BP30" s="162">
        <f t="shared" si="10"/>
        <v>0</v>
      </c>
      <c r="BQ30" s="162">
        <f t="shared" si="10"/>
        <v>0</v>
      </c>
      <c r="BR30" s="162">
        <f t="shared" si="10"/>
        <v>0</v>
      </c>
      <c r="BS30" s="162">
        <f t="shared" si="10"/>
        <v>0</v>
      </c>
      <c r="BT30" s="162">
        <f t="shared" si="10"/>
        <v>0</v>
      </c>
      <c r="BU30" s="29" t="s">
        <v>173</v>
      </c>
      <c r="BV30" s="163">
        <f t="shared" ref="BV30:CE30" si="11">COUNTIF(BV3:BV27,0)</f>
        <v>0</v>
      </c>
      <c r="BW30" s="163">
        <f t="shared" si="11"/>
        <v>0</v>
      </c>
      <c r="BX30" s="163">
        <f t="shared" si="11"/>
        <v>0</v>
      </c>
      <c r="BY30" s="163">
        <f t="shared" si="11"/>
        <v>0</v>
      </c>
      <c r="BZ30" s="163">
        <f t="shared" si="11"/>
        <v>0</v>
      </c>
      <c r="CA30" s="163">
        <f t="shared" si="11"/>
        <v>0</v>
      </c>
      <c r="CB30" s="163">
        <f t="shared" si="11"/>
        <v>0</v>
      </c>
      <c r="CC30" s="163">
        <f t="shared" si="11"/>
        <v>0</v>
      </c>
      <c r="CD30" s="163">
        <f t="shared" si="11"/>
        <v>0</v>
      </c>
      <c r="CE30" s="163">
        <f t="shared" si="11"/>
        <v>0</v>
      </c>
    </row>
    <row r="31" spans="2:92" ht="13.5" customHeight="1" thickBot="1">
      <c r="B31" s="287" t="s">
        <v>174</v>
      </c>
      <c r="C31" s="288"/>
      <c r="D31" s="288"/>
      <c r="E31" s="288"/>
      <c r="F31" s="289"/>
      <c r="G31" s="197"/>
      <c r="H31" s="40" t="str">
        <f t="shared" ref="H31:R31" si="12">IF(ISERROR(AVERAGE(BJ21:BJ27,BJ9:BJ20, BJ3:BJ8)),"",AVERAGE(BJ21:BJ27,BJ9:BJ20, BJ3:BJ8))</f>
        <v/>
      </c>
      <c r="I31" s="40" t="str">
        <f t="shared" si="12"/>
        <v/>
      </c>
      <c r="J31" s="40" t="str">
        <f t="shared" si="12"/>
        <v/>
      </c>
      <c r="K31" s="40" t="str">
        <f t="shared" si="12"/>
        <v/>
      </c>
      <c r="L31" s="40" t="str">
        <f t="shared" si="12"/>
        <v/>
      </c>
      <c r="M31" s="40" t="str">
        <f t="shared" si="12"/>
        <v/>
      </c>
      <c r="N31" s="40" t="str">
        <f t="shared" si="12"/>
        <v/>
      </c>
      <c r="O31" s="40" t="str">
        <f t="shared" si="12"/>
        <v/>
      </c>
      <c r="P31" s="40" t="str">
        <f t="shared" si="12"/>
        <v/>
      </c>
      <c r="Q31" s="40" t="str">
        <f t="shared" si="12"/>
        <v/>
      </c>
      <c r="R31" s="40" t="str">
        <f t="shared" si="12"/>
        <v/>
      </c>
      <c r="Y31" s="40" t="str">
        <f t="shared" ref="Y31:AH31" si="13">IF(ISERROR(AVERAGE(BV21:BV27,BV9:BV20, BV3:BV8)),"",AVERAGE(BV21:BV27,BV9:BV20, BV3:BV8))</f>
        <v/>
      </c>
      <c r="Z31" s="40" t="str">
        <f t="shared" si="13"/>
        <v/>
      </c>
      <c r="AA31" s="40" t="str">
        <f t="shared" si="13"/>
        <v/>
      </c>
      <c r="AB31" s="40" t="str">
        <f t="shared" si="13"/>
        <v/>
      </c>
      <c r="AC31" s="40" t="str">
        <f t="shared" si="13"/>
        <v/>
      </c>
      <c r="AD31" s="40" t="str">
        <f t="shared" si="13"/>
        <v/>
      </c>
      <c r="AE31" s="40" t="str">
        <f t="shared" si="13"/>
        <v/>
      </c>
      <c r="AF31" s="40" t="str">
        <f t="shared" si="13"/>
        <v/>
      </c>
      <c r="AG31" s="40" t="str">
        <f t="shared" si="13"/>
        <v/>
      </c>
      <c r="AH31" s="40" t="str">
        <f t="shared" si="13"/>
        <v/>
      </c>
      <c r="AI31" s="1"/>
      <c r="AJ31" s="1"/>
      <c r="BB31" s="41"/>
      <c r="BC31" s="41"/>
      <c r="BD31" s="41"/>
      <c r="BE31" s="41"/>
      <c r="BG31" s="8"/>
      <c r="BH31" s="8"/>
      <c r="BI31" s="29" t="s">
        <v>174</v>
      </c>
      <c r="BJ31" s="42" t="str">
        <f t="shared" ref="BJ31:BT31" si="14">IF(ISERROR(AVERAGE(BJ21:BJ27,BJ9:BJ20,BJ3:BJ8)),"",(AVERAGE(BJ21:BJ27,BJ9:BJ20,BJ3:BJ8)))</f>
        <v/>
      </c>
      <c r="BK31" s="42" t="str">
        <f t="shared" si="14"/>
        <v/>
      </c>
      <c r="BL31" s="42" t="str">
        <f t="shared" si="14"/>
        <v/>
      </c>
      <c r="BM31" s="42" t="str">
        <f t="shared" si="14"/>
        <v/>
      </c>
      <c r="BN31" s="42" t="str">
        <f t="shared" si="14"/>
        <v/>
      </c>
      <c r="BO31" s="42" t="str">
        <f t="shared" si="14"/>
        <v/>
      </c>
      <c r="BP31" s="42" t="str">
        <f t="shared" si="14"/>
        <v/>
      </c>
      <c r="BQ31" s="42" t="str">
        <f t="shared" si="14"/>
        <v/>
      </c>
      <c r="BR31" s="42" t="str">
        <f t="shared" si="14"/>
        <v/>
      </c>
      <c r="BS31" s="42" t="str">
        <f t="shared" si="14"/>
        <v/>
      </c>
      <c r="BT31" s="42" t="str">
        <f t="shared" si="14"/>
        <v/>
      </c>
      <c r="BU31" s="29" t="s">
        <v>174</v>
      </c>
      <c r="BV31" s="42" t="str">
        <f t="shared" ref="BV31:CE31" si="15">IF(ISERROR(AVERAGE(BV21:BV27,BV9:BV20,BV3:BV8)),"",(AVERAGE(BV21:BV27,BV9:BV20,BV3:BV8)))</f>
        <v/>
      </c>
      <c r="BW31" s="42" t="str">
        <f t="shared" si="15"/>
        <v/>
      </c>
      <c r="BX31" s="42" t="str">
        <f t="shared" si="15"/>
        <v/>
      </c>
      <c r="BY31" s="42" t="str">
        <f t="shared" si="15"/>
        <v/>
      </c>
      <c r="BZ31" s="42" t="str">
        <f t="shared" si="15"/>
        <v/>
      </c>
      <c r="CA31" s="42" t="str">
        <f t="shared" si="15"/>
        <v/>
      </c>
      <c r="CB31" s="42" t="str">
        <f t="shared" si="15"/>
        <v/>
      </c>
      <c r="CC31" s="42" t="str">
        <f t="shared" si="15"/>
        <v/>
      </c>
      <c r="CD31" s="42" t="str">
        <f t="shared" si="15"/>
        <v/>
      </c>
      <c r="CE31" s="42" t="str">
        <f t="shared" si="15"/>
        <v/>
      </c>
      <c r="CF31" s="1"/>
      <c r="CH31" s="1"/>
      <c r="CJ31" s="1"/>
      <c r="CL31" s="1"/>
      <c r="CN31" s="1"/>
    </row>
    <row r="32" spans="2:92" ht="13.5" customHeight="1" thickBot="1">
      <c r="B32" s="43"/>
      <c r="C32" s="43"/>
      <c r="D32" s="44"/>
      <c r="E32" s="44"/>
      <c r="F32" s="44"/>
      <c r="G32" s="44"/>
      <c r="H32" s="44"/>
      <c r="I32" s="44"/>
      <c r="J32" s="44"/>
      <c r="K32" s="44"/>
      <c r="L32" s="44"/>
      <c r="M32" s="44"/>
      <c r="N32" s="44"/>
      <c r="O32" s="44"/>
      <c r="P32" s="44"/>
      <c r="AA32" s="44"/>
      <c r="AD32" s="44"/>
      <c r="AE32" s="44"/>
      <c r="AF32" s="44"/>
      <c r="AG32" s="44"/>
      <c r="AH32" s="44"/>
      <c r="AI32" s="44"/>
      <c r="AJ32" s="44"/>
      <c r="AX32" s="45" t="s">
        <v>110</v>
      </c>
      <c r="AY32" s="46" t="s">
        <v>108</v>
      </c>
      <c r="AZ32" s="47" t="s">
        <v>116</v>
      </c>
      <c r="BA32" s="1" t="s">
        <v>175</v>
      </c>
      <c r="BI32" s="29" t="s">
        <v>176</v>
      </c>
      <c r="BJ32" s="48" t="str">
        <f t="shared" ref="BJ32:BT32" si="16">IF(ISERROR(AVERAGE(BJ3:BJ8)),"",(AVERAGE(BJ3:BJ8)))</f>
        <v/>
      </c>
      <c r="BK32" s="48" t="str">
        <f t="shared" si="16"/>
        <v/>
      </c>
      <c r="BL32" s="48" t="str">
        <f t="shared" si="16"/>
        <v/>
      </c>
      <c r="BM32" s="48" t="str">
        <f t="shared" si="16"/>
        <v/>
      </c>
      <c r="BN32" s="48" t="str">
        <f t="shared" si="16"/>
        <v/>
      </c>
      <c r="BO32" s="48" t="str">
        <f t="shared" si="16"/>
        <v/>
      </c>
      <c r="BP32" s="48" t="str">
        <f t="shared" si="16"/>
        <v/>
      </c>
      <c r="BQ32" s="48" t="str">
        <f t="shared" si="16"/>
        <v/>
      </c>
      <c r="BR32" s="48" t="str">
        <f t="shared" si="16"/>
        <v/>
      </c>
      <c r="BS32" s="48" t="str">
        <f t="shared" si="16"/>
        <v/>
      </c>
      <c r="BT32" s="48" t="str">
        <f t="shared" si="16"/>
        <v/>
      </c>
      <c r="BU32" s="29" t="s">
        <v>176</v>
      </c>
      <c r="BV32" s="48" t="str">
        <f t="shared" ref="BV32:CE32" si="17">IF(ISERROR(AVERAGE(BV3:BV8)),"",(AVERAGE(BV3:BV8)))</f>
        <v/>
      </c>
      <c r="BW32" s="48" t="str">
        <f t="shared" si="17"/>
        <v/>
      </c>
      <c r="BX32" s="48" t="str">
        <f t="shared" si="17"/>
        <v/>
      </c>
      <c r="BY32" s="48" t="str">
        <f t="shared" si="17"/>
        <v/>
      </c>
      <c r="BZ32" s="48" t="str">
        <f t="shared" si="17"/>
        <v/>
      </c>
      <c r="CA32" s="48" t="str">
        <f t="shared" si="17"/>
        <v/>
      </c>
      <c r="CB32" s="48" t="str">
        <f t="shared" si="17"/>
        <v/>
      </c>
      <c r="CC32" s="48" t="str">
        <f t="shared" si="17"/>
        <v/>
      </c>
      <c r="CD32" s="48" t="str">
        <f t="shared" si="17"/>
        <v/>
      </c>
      <c r="CE32" s="48" t="str">
        <f t="shared" si="17"/>
        <v/>
      </c>
      <c r="CF32" s="44"/>
      <c r="CH32" s="44"/>
      <c r="CJ32" s="44"/>
      <c r="CL32" s="44"/>
      <c r="CN32" s="44"/>
    </row>
    <row r="33" spans="1:92" ht="15" thickBot="1">
      <c r="B33" s="290" t="s">
        <v>177</v>
      </c>
      <c r="C33" s="290"/>
      <c r="M33" s="44"/>
      <c r="N33" s="44"/>
      <c r="O33" s="44"/>
      <c r="P33" s="44"/>
      <c r="AA33" s="44"/>
      <c r="AD33" s="44"/>
      <c r="AE33" s="44"/>
      <c r="AF33" s="44"/>
      <c r="AG33" s="44"/>
      <c r="AH33" s="44"/>
      <c r="AI33" s="44"/>
      <c r="AJ33" s="44"/>
      <c r="AW33" s="49" t="s">
        <v>178</v>
      </c>
      <c r="AX33" s="50">
        <f>COUNTIF(AY3:AY8,BF4)</f>
        <v>0</v>
      </c>
      <c r="AY33" s="50">
        <f>VALUE(COUNTIF(AY3:AY8,BF5))</f>
        <v>0</v>
      </c>
      <c r="AZ33" s="50">
        <f>VALUE(COUNTIF(AY3:AY8,0))</f>
        <v>0</v>
      </c>
      <c r="BA33" s="50" t="e">
        <f>AVERAGEIF(AY3:AY8,"&gt;=0")</f>
        <v>#DIV/0!</v>
      </c>
      <c r="BI33" s="29" t="s">
        <v>179</v>
      </c>
      <c r="BJ33" s="51" t="str">
        <f t="shared" ref="BJ33:BT33" si="18">IF(ISERROR(AVERAGE(BJ9:BJ20)),"",(AVERAGE(BJ9:BJ20)))</f>
        <v/>
      </c>
      <c r="BK33" s="51" t="str">
        <f t="shared" si="18"/>
        <v/>
      </c>
      <c r="BL33" s="51" t="str">
        <f t="shared" si="18"/>
        <v/>
      </c>
      <c r="BM33" s="51" t="str">
        <f t="shared" si="18"/>
        <v/>
      </c>
      <c r="BN33" s="51" t="str">
        <f t="shared" si="18"/>
        <v/>
      </c>
      <c r="BO33" s="51" t="str">
        <f t="shared" si="18"/>
        <v/>
      </c>
      <c r="BP33" s="51" t="str">
        <f t="shared" si="18"/>
        <v/>
      </c>
      <c r="BQ33" s="51" t="str">
        <f t="shared" si="18"/>
        <v/>
      </c>
      <c r="BR33" s="51" t="str">
        <f t="shared" si="18"/>
        <v/>
      </c>
      <c r="BS33" s="51" t="str">
        <f t="shared" si="18"/>
        <v/>
      </c>
      <c r="BT33" s="51" t="str">
        <f t="shared" si="18"/>
        <v/>
      </c>
      <c r="BU33" s="29" t="s">
        <v>179</v>
      </c>
      <c r="BV33" s="51" t="str">
        <f t="shared" ref="BV33:CE33" si="19">IF(ISERROR(AVERAGE(BV9:BV20)),"",(AVERAGE(BV9:BV20)))</f>
        <v/>
      </c>
      <c r="BW33" s="51" t="str">
        <f t="shared" si="19"/>
        <v/>
      </c>
      <c r="BX33" s="51" t="str">
        <f t="shared" si="19"/>
        <v/>
      </c>
      <c r="BY33" s="51" t="str">
        <f t="shared" si="19"/>
        <v/>
      </c>
      <c r="BZ33" s="51" t="str">
        <f t="shared" si="19"/>
        <v/>
      </c>
      <c r="CA33" s="51" t="str">
        <f t="shared" si="19"/>
        <v/>
      </c>
      <c r="CB33" s="51" t="str">
        <f t="shared" si="19"/>
        <v/>
      </c>
      <c r="CC33" s="51" t="str">
        <f t="shared" si="19"/>
        <v/>
      </c>
      <c r="CD33" s="51" t="str">
        <f t="shared" si="19"/>
        <v/>
      </c>
      <c r="CE33" s="51" t="str">
        <f t="shared" si="19"/>
        <v/>
      </c>
      <c r="CF33" s="44"/>
      <c r="CH33" s="44"/>
      <c r="CJ33" s="44"/>
      <c r="CL33" s="44"/>
      <c r="CN33" s="44"/>
    </row>
    <row r="34" spans="1:92" ht="13.5" customHeight="1" thickBot="1">
      <c r="B34" s="290"/>
      <c r="C34" s="290"/>
      <c r="D34" s="52"/>
      <c r="E34" s="52"/>
      <c r="F34" s="8"/>
      <c r="G34" s="8"/>
      <c r="AW34" s="49" t="s">
        <v>180</v>
      </c>
      <c r="AX34" s="50">
        <f>COUNTIF(AY9:AY20,BF4)</f>
        <v>0</v>
      </c>
      <c r="AY34" s="50">
        <f>VALUE(COUNTIF(AY9:AY20,BF5))</f>
        <v>0</v>
      </c>
      <c r="AZ34" s="50">
        <f>VALUE(COUNTIF(AY9:AY20,0))</f>
        <v>0</v>
      </c>
      <c r="BA34" s="50" t="e">
        <f>AVERAGEIF(AY9:AY20,"&gt;=0")</f>
        <v>#DIV/0!</v>
      </c>
      <c r="BI34" s="29" t="s">
        <v>181</v>
      </c>
      <c r="BJ34" s="53" t="str">
        <f>IF(ISERROR(AVERAGE(BJ21:BJ27)),"",(AVERAGE(BJ21:BJ27)))</f>
        <v/>
      </c>
      <c r="BK34" s="53" t="str">
        <f t="shared" ref="BK34:BT34" si="20">IF(ISERROR(AVERAGE(BK21:BK27)),"",(AVERAGE(BK21:BK27)))</f>
        <v/>
      </c>
      <c r="BL34" s="53" t="str">
        <f t="shared" si="20"/>
        <v/>
      </c>
      <c r="BM34" s="53" t="str">
        <f t="shared" si="20"/>
        <v/>
      </c>
      <c r="BN34" s="53" t="str">
        <f t="shared" si="20"/>
        <v/>
      </c>
      <c r="BO34" s="53" t="str">
        <f t="shared" si="20"/>
        <v/>
      </c>
      <c r="BP34" s="53" t="str">
        <f t="shared" si="20"/>
        <v/>
      </c>
      <c r="BQ34" s="53" t="str">
        <f t="shared" si="20"/>
        <v/>
      </c>
      <c r="BR34" s="53" t="str">
        <f t="shared" si="20"/>
        <v/>
      </c>
      <c r="BS34" s="53" t="str">
        <f t="shared" si="20"/>
        <v/>
      </c>
      <c r="BT34" s="53" t="str">
        <f t="shared" si="20"/>
        <v/>
      </c>
      <c r="BU34" s="29" t="s">
        <v>181</v>
      </c>
      <c r="BV34" s="53" t="str">
        <f t="shared" ref="BV34:CE34" si="21">IF(ISERROR(AVERAGE(BV21:BV27)),"",(AVERAGE(BV21:BV27)))</f>
        <v/>
      </c>
      <c r="BW34" s="53" t="str">
        <f t="shared" si="21"/>
        <v/>
      </c>
      <c r="BX34" s="53" t="str">
        <f t="shared" si="21"/>
        <v/>
      </c>
      <c r="BY34" s="53" t="str">
        <f t="shared" si="21"/>
        <v/>
      </c>
      <c r="BZ34" s="53" t="str">
        <f t="shared" si="21"/>
        <v/>
      </c>
      <c r="CA34" s="53" t="str">
        <f t="shared" si="21"/>
        <v/>
      </c>
      <c r="CB34" s="53" t="str">
        <f t="shared" si="21"/>
        <v/>
      </c>
      <c r="CC34" s="53" t="str">
        <f t="shared" si="21"/>
        <v/>
      </c>
      <c r="CD34" s="53" t="str">
        <f t="shared" si="21"/>
        <v/>
      </c>
      <c r="CE34" s="53" t="str">
        <f t="shared" si="21"/>
        <v/>
      </c>
    </row>
    <row r="35" spans="1:92" ht="22.9" customHeight="1">
      <c r="B35" s="291" t="s">
        <v>182</v>
      </c>
      <c r="C35" s="292"/>
      <c r="D35" s="292"/>
      <c r="E35" s="292"/>
      <c r="F35" s="292"/>
      <c r="G35" s="292"/>
      <c r="H35" s="292"/>
      <c r="I35" s="292"/>
      <c r="J35" s="292"/>
      <c r="K35" s="293"/>
      <c r="AW35" s="49" t="s">
        <v>183</v>
      </c>
      <c r="AX35" s="50">
        <f>COUNTIF(AY21:AY27,BF4)</f>
        <v>0</v>
      </c>
      <c r="AY35" s="50">
        <f>COUNTIF(AY21:AY27,BF5)</f>
        <v>0</v>
      </c>
      <c r="AZ35" s="50">
        <f>VALUE(COUNTIF(AY21:AY27,0))</f>
        <v>0</v>
      </c>
      <c r="BA35" s="50" t="e">
        <f>AVERAGEIF(AY21:AY27,"&gt;=0")</f>
        <v>#DIV/0!</v>
      </c>
      <c r="BG35" s="8"/>
      <c r="BH35" s="8"/>
      <c r="BI35" s="8"/>
      <c r="BJ35" s="8"/>
      <c r="BK35" s="8"/>
      <c r="BO35" s="1"/>
      <c r="BP35" s="1"/>
      <c r="BQ35" s="1"/>
      <c r="BR35" s="1"/>
      <c r="BS35" s="1"/>
      <c r="BT35" s="1"/>
      <c r="CB35" s="1"/>
    </row>
    <row r="36" spans="1:92" ht="21" customHeight="1">
      <c r="A36" s="8"/>
      <c r="B36" s="294" t="s">
        <v>9</v>
      </c>
      <c r="C36" s="295"/>
      <c r="D36" s="296"/>
      <c r="E36" s="297" t="s">
        <v>10</v>
      </c>
      <c r="F36" s="298"/>
      <c r="G36" s="298"/>
      <c r="H36" s="299"/>
      <c r="I36" s="297" t="s">
        <v>11</v>
      </c>
      <c r="J36" s="298"/>
      <c r="K36" s="299"/>
      <c r="AW36" s="1" t="s">
        <v>184</v>
      </c>
      <c r="AX36" s="50">
        <f>VALUE(SUM(AX33:AX35))</f>
        <v>0</v>
      </c>
      <c r="AY36" s="50">
        <f>VALUE(SUM(AY33:AY35))</f>
        <v>0</v>
      </c>
      <c r="AZ36" s="50">
        <f>VALUE(SUM(AZ33:AZ35))</f>
        <v>0</v>
      </c>
      <c r="BA36" s="50" t="e">
        <f>AVERAGEIF(AY3:AY27,"&gt;=0")</f>
        <v>#DIV/0!</v>
      </c>
    </row>
    <row r="37" spans="1:92" ht="22.15" customHeight="1">
      <c r="A37" s="8"/>
      <c r="B37" s="300"/>
      <c r="C37" s="301"/>
      <c r="D37" s="302"/>
      <c r="E37" s="396"/>
      <c r="F37" s="397"/>
      <c r="G37" s="397"/>
      <c r="H37" s="398"/>
      <c r="I37" s="303"/>
      <c r="J37" s="397"/>
      <c r="K37" s="398"/>
      <c r="AW37" s="49" t="s">
        <v>185</v>
      </c>
      <c r="BA37" s="50" t="str">
        <f>IF(ISERROR(AVERAGE(AY21:AY27,AY9:AY20,AY3:AY8)),"",(AVERAGE(AY21:AY27,AY9:AY20,AY3:AY8)))</f>
        <v/>
      </c>
      <c r="BK37" s="8"/>
      <c r="CB37" s="1"/>
    </row>
    <row r="38" spans="1:92" ht="13.9">
      <c r="A38" s="8"/>
      <c r="B38" s="8"/>
      <c r="C38" s="8"/>
      <c r="D38" s="8"/>
      <c r="E38" s="8"/>
      <c r="F38" s="8"/>
      <c r="G38" s="8"/>
      <c r="AK38" s="49"/>
      <c r="AX38" s="45" t="s">
        <v>110</v>
      </c>
      <c r="AY38" s="46" t="s">
        <v>108</v>
      </c>
      <c r="AZ38" s="47" t="s">
        <v>116</v>
      </c>
      <c r="BA38" s="1" t="s">
        <v>175</v>
      </c>
      <c r="BK38" s="8"/>
      <c r="CB38" s="1"/>
    </row>
    <row r="39" spans="1:92" ht="19.149999999999999" customHeight="1">
      <c r="B39" s="141" t="s">
        <v>186</v>
      </c>
      <c r="C39" s="54"/>
      <c r="D39" s="55"/>
      <c r="E39" s="55"/>
      <c r="F39" s="55"/>
      <c r="G39" s="55"/>
      <c r="H39" s="55"/>
      <c r="AW39" s="49" t="s">
        <v>187</v>
      </c>
      <c r="AX39" s="50">
        <f>COUNTIF(BA3:BA8,BF4)</f>
        <v>0</v>
      </c>
      <c r="AY39" s="50">
        <f>COUNTIF(BA3:BA8,BF5)</f>
        <v>0</v>
      </c>
      <c r="AZ39" s="50">
        <f>COUNTIF(BA3:BA8,0)</f>
        <v>0</v>
      </c>
      <c r="BA39" s="50" t="e">
        <f>AVERAGEIF(AY9:AY11,"&gt;=0")</f>
        <v>#DIV/0!</v>
      </c>
      <c r="BK39" s="8"/>
      <c r="CB39" s="1"/>
    </row>
    <row r="40" spans="1:92" ht="16.899999999999999" thickBot="1">
      <c r="B40" s="96" t="s">
        <v>188</v>
      </c>
      <c r="C40" s="96"/>
      <c r="D40" s="56" t="str">
        <f>_xlfn.IFNA(AX28,"")</f>
        <v/>
      </c>
      <c r="E40" s="56"/>
      <c r="F40" s="55"/>
      <c r="G40" s="57"/>
      <c r="H40" s="57"/>
      <c r="AW40" s="49" t="s">
        <v>189</v>
      </c>
      <c r="AX40" s="50">
        <f>COUNTIF(BA9:BA20,BF4)</f>
        <v>0</v>
      </c>
      <c r="AY40" s="50">
        <f>COUNTIF(BA9:BA20,BF5)</f>
        <v>0</v>
      </c>
      <c r="AZ40" s="50">
        <f>COUNTIF(BA9:BA20,0)</f>
        <v>0</v>
      </c>
      <c r="BA40" s="50" t="e">
        <f>AVERAGEIF(BA9:BA20,"&gt;=0")</f>
        <v>#DIV/0!</v>
      </c>
      <c r="BK40" s="8"/>
      <c r="CB40" s="1"/>
    </row>
    <row r="41" spans="1:92" ht="16.149999999999999">
      <c r="B41" s="58"/>
      <c r="C41" s="59"/>
      <c r="D41" s="136" t="s">
        <v>190</v>
      </c>
      <c r="E41" s="137"/>
      <c r="F41" s="138" t="s">
        <v>191</v>
      </c>
      <c r="G41" s="139"/>
      <c r="H41" s="138" t="s">
        <v>192</v>
      </c>
      <c r="I41" s="139"/>
      <c r="J41" s="138" t="s">
        <v>193</v>
      </c>
      <c r="K41" s="140"/>
      <c r="AW41" s="49" t="s">
        <v>194</v>
      </c>
      <c r="AX41" s="50">
        <f>COUNTIF(BA21:BA27,BF4)</f>
        <v>0</v>
      </c>
      <c r="AY41" s="50">
        <f>COUNTIF(BA21:BA27,BF5)</f>
        <v>0</v>
      </c>
      <c r="AZ41" s="50">
        <f>COUNTIF(BA21:BA27,0)</f>
        <v>0</v>
      </c>
      <c r="BA41" s="50" t="e">
        <f>AVERAGEIF(BA21:BA27,"&gt;=0")</f>
        <v>#DIV/0!</v>
      </c>
      <c r="BK41" s="8"/>
      <c r="CB41" s="1"/>
    </row>
    <row r="42" spans="1:92" ht="16.149999999999999">
      <c r="B42" s="94" t="s">
        <v>195</v>
      </c>
      <c r="C42" s="95"/>
      <c r="D42" s="107"/>
      <c r="E42" s="108"/>
      <c r="F42" s="111" t="s">
        <v>196</v>
      </c>
      <c r="G42" s="113"/>
      <c r="H42" s="111" t="s">
        <v>196</v>
      </c>
      <c r="I42" s="113"/>
      <c r="J42" s="111" t="s">
        <v>196</v>
      </c>
      <c r="K42" s="112"/>
      <c r="AW42" s="1" t="s">
        <v>197</v>
      </c>
      <c r="AX42" s="50">
        <f>SUM(AX39:AX41)</f>
        <v>0</v>
      </c>
      <c r="AY42" s="50">
        <f>SUM(AY39:AY41)</f>
        <v>0</v>
      </c>
      <c r="AZ42" s="50">
        <f>SUM(AZ39:AZ41)</f>
        <v>0</v>
      </c>
      <c r="BA42" s="50"/>
      <c r="BK42" s="8"/>
      <c r="CB42" s="1"/>
    </row>
    <row r="43" spans="1:92" ht="16.149999999999999">
      <c r="B43" s="105" t="str">
        <f>BE4</f>
        <v>≥80</v>
      </c>
      <c r="C43" s="106"/>
      <c r="D43" s="109" t="e">
        <f>IF(AX36=0,NA(),AX36)</f>
        <v>#N/A</v>
      </c>
      <c r="E43" s="109"/>
      <c r="F43" s="109" t="e">
        <f>IF(AX33=0,NA(),AX33)</f>
        <v>#N/A</v>
      </c>
      <c r="G43" s="109"/>
      <c r="H43" s="109" t="e">
        <f>IF(AX34=0,NA(),AX34)</f>
        <v>#N/A</v>
      </c>
      <c r="I43" s="109"/>
      <c r="J43" s="109" t="e">
        <f>IF(AX35=0,NA(),AX35)</f>
        <v>#N/A</v>
      </c>
      <c r="K43" s="109"/>
      <c r="AW43" s="49" t="s">
        <v>198</v>
      </c>
      <c r="AX43" s="50"/>
      <c r="AY43" s="50"/>
      <c r="AZ43" s="50"/>
      <c r="BA43" s="50" t="str">
        <f>IF(ISERROR(AVERAGE(BA21:BA27,BA9:BA20,BA3:BA8)),"",(AVERAGE(BA21:BA27,BA9:BA20,BA3:BA8)))</f>
        <v/>
      </c>
      <c r="BK43" s="8"/>
      <c r="CB43" s="1"/>
    </row>
    <row r="44" spans="1:92" ht="16.149999999999999">
      <c r="B44" s="103" t="str">
        <f>BE5</f>
        <v>60-79</v>
      </c>
      <c r="C44" s="104"/>
      <c r="D44" s="109" t="e">
        <f>IF(AY36=0,NA(),AY36)</f>
        <v>#N/A</v>
      </c>
      <c r="E44" s="109"/>
      <c r="F44" s="109" t="e">
        <f>IF(AY33=0,NA(),AY33)</f>
        <v>#N/A</v>
      </c>
      <c r="G44" s="109"/>
      <c r="H44" s="109" t="e">
        <f>IF(AY34=0,NA(),AY34)</f>
        <v>#N/A</v>
      </c>
      <c r="I44" s="109"/>
      <c r="J44" s="109" t="e">
        <f>IF(AY35=0,NA(),AY35)</f>
        <v>#N/A</v>
      </c>
      <c r="K44" s="109"/>
      <c r="AQ44" s="8"/>
      <c r="BK44" s="8"/>
      <c r="CB44" s="1"/>
    </row>
    <row r="45" spans="1:92" ht="16.149999999999999">
      <c r="B45" s="101" t="str">
        <f>BE6</f>
        <v>&lt;60</v>
      </c>
      <c r="C45" s="102"/>
      <c r="D45" s="109" t="e">
        <f>IF(AZ36=0,NA(),AZ36)</f>
        <v>#N/A</v>
      </c>
      <c r="E45" s="109"/>
      <c r="F45" s="109" t="e">
        <f>IF(AZ33=0,NA(),AZ33)</f>
        <v>#N/A</v>
      </c>
      <c r="G45" s="109"/>
      <c r="H45" s="109" t="e">
        <f>IF(AZ34=0,NA(),AZ34)</f>
        <v>#N/A</v>
      </c>
      <c r="I45" s="109"/>
      <c r="J45" s="109" t="e">
        <f>IF(AZ35=0,NA(),AZ35)</f>
        <v>#N/A</v>
      </c>
      <c r="K45" s="109"/>
      <c r="AQ45" s="8"/>
      <c r="BK45" s="8"/>
      <c r="CB45" s="1"/>
    </row>
    <row r="46" spans="1:92" s="8" customFormat="1" ht="16.899999999999999" thickBot="1">
      <c r="B46" s="99" t="s">
        <v>199</v>
      </c>
      <c r="C46" s="100"/>
      <c r="D46" s="97" t="str">
        <f>IFERROR(BA36,"n/a")</f>
        <v>n/a</v>
      </c>
      <c r="E46" s="98"/>
      <c r="F46" s="97" t="str">
        <f>IFERROR(BA33,"n/a")</f>
        <v>n/a</v>
      </c>
      <c r="G46" s="98"/>
      <c r="H46" s="97" t="str">
        <f>IFERROR(BA34,"n/a")</f>
        <v>n/a</v>
      </c>
      <c r="I46" s="98"/>
      <c r="J46" s="97" t="str">
        <f>IFERROR(BA35,"n/a")</f>
        <v>n/a</v>
      </c>
      <c r="K46" s="110"/>
      <c r="Q46" s="1"/>
      <c r="R46" s="1"/>
      <c r="S46" s="1"/>
      <c r="T46" s="1"/>
      <c r="U46" s="1"/>
      <c r="V46" s="1"/>
      <c r="W46" s="1"/>
      <c r="X46" s="1"/>
      <c r="Y46" s="1"/>
      <c r="Z46" s="1"/>
      <c r="AB46" s="1"/>
      <c r="AC46" s="1"/>
      <c r="AK46" s="1"/>
      <c r="AL46" s="1"/>
      <c r="AM46" s="1"/>
      <c r="AN46" s="1"/>
      <c r="AO46" s="1"/>
      <c r="AP46" s="1"/>
      <c r="AR46" s="1"/>
      <c r="AS46" s="1"/>
      <c r="AT46" s="1"/>
      <c r="AU46" s="1"/>
      <c r="AV46" s="1"/>
      <c r="AW46" s="1"/>
      <c r="AX46" s="1"/>
      <c r="AY46" s="1"/>
      <c r="AZ46" s="1"/>
      <c r="BA46" s="1"/>
      <c r="BB46" s="1"/>
      <c r="BC46" s="1"/>
      <c r="BD46" s="1"/>
      <c r="BE46" s="1"/>
      <c r="BF46" s="1"/>
      <c r="BG46" s="1"/>
      <c r="BH46" s="1"/>
      <c r="BI46" s="1"/>
      <c r="BJ46" s="1"/>
      <c r="CB46" s="1"/>
      <c r="CG46" s="1"/>
      <c r="CI46" s="1"/>
      <c r="CK46" s="1"/>
      <c r="CM46" s="1"/>
    </row>
    <row r="47" spans="1:92" s="8" customFormat="1" ht="13.9">
      <c r="B47" s="44"/>
      <c r="C47" s="44"/>
      <c r="D47" s="1"/>
      <c r="E47" s="1"/>
      <c r="F47" s="1"/>
      <c r="G47" s="1"/>
      <c r="L47" s="44"/>
      <c r="Q47" s="1"/>
      <c r="R47" s="1"/>
      <c r="S47" s="1"/>
      <c r="T47" s="1"/>
      <c r="U47" s="1"/>
      <c r="V47" s="1"/>
      <c r="W47" s="1"/>
      <c r="X47" s="1"/>
      <c r="Y47" s="1"/>
      <c r="Z47" s="1"/>
      <c r="AB47" s="1"/>
      <c r="AC47" s="1"/>
      <c r="AK47" s="1"/>
      <c r="AL47" s="1"/>
      <c r="AM47" s="1"/>
      <c r="AN47" s="1"/>
      <c r="AO47" s="1"/>
      <c r="AP47" s="1"/>
      <c r="AR47" s="1"/>
      <c r="AS47" s="1"/>
      <c r="AT47" s="1"/>
      <c r="AU47" s="1"/>
      <c r="AV47" s="1"/>
      <c r="AW47" s="1"/>
      <c r="AX47" s="1"/>
      <c r="AY47" s="1"/>
      <c r="AZ47" s="1"/>
      <c r="BA47" s="1"/>
      <c r="BB47" s="1"/>
      <c r="BC47" s="1"/>
      <c r="BD47" s="1"/>
      <c r="BE47" s="1"/>
      <c r="BF47" s="1"/>
      <c r="BG47" s="1"/>
      <c r="BH47" s="1"/>
      <c r="BI47" s="1"/>
      <c r="BJ47" s="1"/>
      <c r="CB47" s="1"/>
      <c r="CG47" s="1"/>
      <c r="CI47" s="1"/>
      <c r="CK47" s="1"/>
      <c r="CM47" s="1"/>
    </row>
    <row r="48" spans="1:92" s="8" customFormat="1" ht="13.9">
      <c r="B48" s="1"/>
      <c r="C48" s="1"/>
      <c r="D48" s="1"/>
      <c r="E48" s="1"/>
      <c r="F48" s="1"/>
      <c r="G48" s="1"/>
      <c r="Q48" s="1"/>
      <c r="R48" s="1"/>
      <c r="S48" s="1"/>
      <c r="T48" s="1"/>
      <c r="U48" s="1"/>
      <c r="V48" s="1"/>
      <c r="W48" s="1"/>
      <c r="X48" s="1"/>
      <c r="Y48" s="1"/>
      <c r="Z48" s="1"/>
      <c r="AB48" s="1"/>
      <c r="AC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CB48" s="1"/>
      <c r="CG48" s="1"/>
      <c r="CI48" s="1"/>
      <c r="CK48" s="1"/>
      <c r="CM48" s="1"/>
    </row>
    <row r="49" spans="2:91" s="8" customFormat="1" ht="13.9">
      <c r="B49" s="1"/>
      <c r="C49" s="1"/>
      <c r="D49" s="1"/>
      <c r="E49" s="1"/>
      <c r="F49" s="1"/>
      <c r="G49" s="1"/>
      <c r="Q49" s="1"/>
      <c r="R49" s="1"/>
      <c r="S49" s="1"/>
      <c r="T49" s="1"/>
      <c r="U49" s="1"/>
      <c r="V49" s="1"/>
      <c r="W49" s="1"/>
      <c r="X49" s="1"/>
      <c r="Y49" s="1"/>
      <c r="Z49" s="1"/>
      <c r="AB49" s="1"/>
      <c r="AC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ht="13.9">
      <c r="B50" s="1"/>
      <c r="C50" s="1"/>
      <c r="D50" s="1"/>
      <c r="E50" s="1"/>
      <c r="F50" s="1"/>
      <c r="G50" s="1"/>
      <c r="Q50" s="1"/>
      <c r="R50" s="1"/>
      <c r="S50" s="1"/>
      <c r="T50" s="1"/>
      <c r="U50" s="1"/>
      <c r="V50" s="1"/>
      <c r="W50" s="1"/>
      <c r="X50" s="1"/>
      <c r="Y50" s="1"/>
      <c r="Z50" s="1"/>
      <c r="AB50" s="1"/>
      <c r="AC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ht="13.9">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ht="13.9">
      <c r="B52" s="1"/>
      <c r="C52" s="1"/>
      <c r="D52" s="1"/>
      <c r="E52" s="1"/>
      <c r="F52" s="1"/>
      <c r="G52" s="1"/>
      <c r="Q52" s="1"/>
      <c r="R52" s="1"/>
      <c r="S52" s="1"/>
      <c r="T52" s="1"/>
      <c r="U52" s="1"/>
      <c r="V52" s="1"/>
      <c r="W52" s="1"/>
      <c r="X52" s="1"/>
      <c r="Y52" s="49"/>
      <c r="Z52" s="1"/>
      <c r="AA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ht="13.9">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ht="13.9">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ht="13.9">
      <c r="B55" s="1"/>
      <c r="C55" s="1"/>
      <c r="F55" s="1"/>
      <c r="G55" s="1"/>
      <c r="H55" s="1"/>
      <c r="I55" s="1"/>
      <c r="J55" s="1"/>
      <c r="K55" s="1"/>
      <c r="Q55" s="1"/>
      <c r="R55" s="1"/>
      <c r="S55" s="1"/>
      <c r="T55" s="1"/>
      <c r="U55" s="1"/>
      <c r="V55" s="1"/>
      <c r="W55" s="1"/>
      <c r="X55" s="1"/>
      <c r="Y55" s="1"/>
      <c r="Z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ht="13.9">
      <c r="B56" s="1"/>
      <c r="C56" s="1"/>
      <c r="I56" s="1"/>
      <c r="J56" s="1"/>
      <c r="K56" s="1"/>
      <c r="L56" s="1"/>
      <c r="M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ht="13.9">
      <c r="B57" s="1"/>
      <c r="C57" s="1"/>
      <c r="I57" s="1"/>
      <c r="J57" s="1"/>
      <c r="K57" s="1"/>
      <c r="L57" s="1"/>
      <c r="M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ht="18.600000000000001">
      <c r="B58" s="1"/>
      <c r="C58" s="1"/>
      <c r="F58" s="60"/>
      <c r="G58" s="60"/>
      <c r="H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ht="13.9">
      <c r="B59" s="1"/>
      <c r="C59" s="1"/>
      <c r="F59" s="1"/>
      <c r="G59" s="1"/>
      <c r="H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ht="13.9">
      <c r="B60" s="1"/>
      <c r="C60" s="1"/>
      <c r="F60" s="1"/>
      <c r="G60" s="1"/>
      <c r="H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ht="13.9">
      <c r="B61" s="1"/>
      <c r="C61" s="1"/>
      <c r="F61" s="1"/>
      <c r="G61" s="1"/>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ht="13.9">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ht="13.9">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ht="13.9">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K64" s="1"/>
      <c r="CM64" s="1"/>
    </row>
    <row r="65" spans="2:91" s="8" customFormat="1" ht="13.9">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K65" s="1"/>
      <c r="CM65" s="1"/>
    </row>
    <row r="66" spans="2:91" s="8" customFormat="1" ht="13.9">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CK66" s="1"/>
      <c r="CM66" s="1"/>
    </row>
    <row r="67" spans="2:91" s="8" customFormat="1" ht="13.9">
      <c r="B67" s="1"/>
      <c r="C67" s="1"/>
      <c r="F67" s="1"/>
      <c r="G67" s="1"/>
      <c r="H67" s="1"/>
      <c r="Q67" s="1"/>
      <c r="R67" s="1"/>
      <c r="S67" s="1"/>
      <c r="T67" s="1"/>
      <c r="U67" s="1"/>
      <c r="V67" s="1"/>
      <c r="W67" s="1"/>
      <c r="X67" s="1"/>
      <c r="Y67" s="1"/>
      <c r="Z67" s="1"/>
      <c r="AB67" s="1"/>
      <c r="AC67" s="1"/>
      <c r="AK67" s="1"/>
      <c r="AL67" s="1"/>
      <c r="AM67" s="1"/>
      <c r="AN67" s="1"/>
      <c r="AO67" s="1"/>
      <c r="AP67" s="1"/>
      <c r="AR67" s="1"/>
      <c r="AS67" s="1"/>
      <c r="AT67" s="1"/>
      <c r="AU67" s="49"/>
      <c r="AV67" s="49"/>
      <c r="AW67" s="49"/>
      <c r="AX67" s="1"/>
      <c r="AY67" s="1"/>
      <c r="AZ67" s="1"/>
      <c r="BA67" s="1"/>
      <c r="BB67" s="1"/>
      <c r="BC67" s="1"/>
      <c r="BD67" s="61"/>
      <c r="BE67" s="1"/>
      <c r="BF67" s="1"/>
      <c r="BG67" s="1"/>
      <c r="BH67" s="1"/>
      <c r="BI67" s="1"/>
      <c r="BJ67" s="1"/>
      <c r="BK67" s="1"/>
      <c r="CK67" s="1"/>
      <c r="CM67" s="1"/>
    </row>
    <row r="68" spans="2:91" s="8" customFormat="1" ht="13.9">
      <c r="B68" s="1"/>
      <c r="C68" s="1"/>
      <c r="F68" s="1"/>
      <c r="G68" s="1"/>
      <c r="H68" s="1"/>
      <c r="Q68" s="1"/>
      <c r="R68" s="1"/>
      <c r="S68" s="1"/>
      <c r="T68" s="1"/>
      <c r="U68" s="1"/>
      <c r="V68" s="1"/>
      <c r="W68" s="1"/>
      <c r="X68" s="1"/>
      <c r="Y68" s="1"/>
      <c r="Z68" s="1"/>
      <c r="AB68" s="1"/>
      <c r="AC68" s="1"/>
      <c r="AK68" s="1"/>
      <c r="AL68" s="1"/>
      <c r="AM68" s="1"/>
      <c r="AN68" s="1"/>
      <c r="AO68" s="1"/>
      <c r="AP68" s="1"/>
      <c r="AR68" s="1"/>
      <c r="AS68" s="1"/>
      <c r="AT68" s="1"/>
      <c r="AU68" s="50"/>
      <c r="AV68" s="1"/>
      <c r="AW68" s="1"/>
      <c r="AX68" s="1"/>
      <c r="AY68" s="1"/>
      <c r="AZ68" s="61"/>
      <c r="BA68" s="61"/>
      <c r="BB68" s="61"/>
      <c r="BC68" s="61"/>
      <c r="BD68" s="61"/>
      <c r="BE68" s="1"/>
      <c r="BF68" s="1"/>
      <c r="BG68" s="1"/>
      <c r="BH68" s="1"/>
      <c r="BI68" s="1"/>
      <c r="BJ68" s="1"/>
      <c r="BK68" s="1"/>
      <c r="CK68" s="1"/>
      <c r="CM68" s="1"/>
    </row>
    <row r="69" spans="2:91" s="8" customFormat="1" ht="13.9">
      <c r="B69" s="1"/>
      <c r="C69" s="1"/>
      <c r="F69" s="1"/>
      <c r="G69" s="1"/>
      <c r="H69" s="1"/>
      <c r="Q69" s="1"/>
      <c r="R69" s="1"/>
      <c r="S69" s="1"/>
      <c r="T69" s="1"/>
      <c r="U69" s="1"/>
      <c r="V69" s="1"/>
      <c r="W69" s="1"/>
      <c r="X69" s="1"/>
      <c r="Y69" s="1"/>
      <c r="Z69" s="1"/>
      <c r="AB69" s="1"/>
      <c r="AC69" s="1"/>
      <c r="AK69" s="1"/>
      <c r="AL69" s="1"/>
      <c r="AM69" s="1"/>
      <c r="AN69" s="1"/>
      <c r="AO69" s="1"/>
      <c r="AP69" s="1"/>
      <c r="AR69" s="1"/>
      <c r="AS69" s="1"/>
      <c r="AT69" s="1"/>
      <c r="AU69" s="50"/>
      <c r="AV69" s="1"/>
      <c r="AW69" s="1"/>
      <c r="AX69" s="1"/>
      <c r="AY69" s="1"/>
      <c r="AZ69" s="1"/>
      <c r="BA69" s="1"/>
      <c r="BB69" s="1"/>
      <c r="BC69" s="1"/>
      <c r="BD69" s="1"/>
      <c r="BE69" s="1"/>
      <c r="BF69" s="1"/>
      <c r="BG69" s="1"/>
      <c r="BH69" s="1"/>
      <c r="BI69" s="1"/>
      <c r="BJ69" s="1"/>
      <c r="BK69" s="1"/>
      <c r="CK69" s="1"/>
      <c r="CM69" s="1"/>
    </row>
    <row r="70" spans="2:91" s="8" customFormat="1" ht="13.9">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50"/>
      <c r="AV70" s="1"/>
      <c r="AW70" s="1"/>
      <c r="AX70" s="1"/>
      <c r="AY70" s="1"/>
      <c r="AZ70" s="1"/>
      <c r="BA70" s="1"/>
      <c r="BB70" s="1"/>
      <c r="BC70" s="1"/>
      <c r="BD70" s="1"/>
      <c r="BE70" s="1"/>
      <c r="BF70" s="1"/>
      <c r="BG70" s="1"/>
      <c r="BH70" s="1"/>
      <c r="BI70" s="1"/>
      <c r="BJ70" s="1"/>
      <c r="BK70" s="1"/>
      <c r="CK70" s="1"/>
      <c r="CM70" s="1"/>
    </row>
    <row r="71" spans="2:91" s="8" customFormat="1" ht="19.149999999999999" thickBot="1">
      <c r="B71" s="141" t="s">
        <v>200</v>
      </c>
      <c r="C71" s="54"/>
      <c r="D71" s="55"/>
      <c r="E71" s="55"/>
      <c r="F71" s="55"/>
      <c r="G71" s="55"/>
      <c r="H71" s="55"/>
      <c r="I71" s="55"/>
      <c r="J71" s="55"/>
      <c r="Q71" s="1"/>
      <c r="R71" s="1"/>
      <c r="S71" s="1"/>
      <c r="T71" s="1"/>
      <c r="U71" s="1"/>
      <c r="V71" s="1"/>
      <c r="W71" s="1"/>
      <c r="X71" s="1"/>
      <c r="Y71" s="1"/>
      <c r="Z71" s="1"/>
      <c r="AA71" s="1"/>
      <c r="AB71" s="1"/>
      <c r="AC71" s="1"/>
      <c r="AK71" s="1"/>
      <c r="AL71" s="1"/>
      <c r="AM71" s="1"/>
      <c r="AN71" s="1"/>
      <c r="AO71" s="1"/>
      <c r="AP71" s="1"/>
      <c r="AR71" s="1"/>
      <c r="AS71" s="1"/>
      <c r="AT71" s="1"/>
      <c r="AU71" s="50"/>
      <c r="AV71" s="1"/>
      <c r="AW71" s="1"/>
      <c r="AX71" s="1"/>
      <c r="AY71" s="1"/>
      <c r="AZ71" s="1"/>
      <c r="BA71" s="1"/>
      <c r="BB71" s="1"/>
      <c r="BC71" s="1"/>
      <c r="BD71" s="1"/>
      <c r="BE71" s="1"/>
      <c r="BF71" s="1"/>
      <c r="BG71" s="1"/>
      <c r="BH71" s="1"/>
      <c r="BI71" s="1"/>
      <c r="BJ71" s="1"/>
      <c r="BK71" s="1"/>
      <c r="CG71" s="1"/>
      <c r="CI71" s="1"/>
      <c r="CK71" s="1"/>
      <c r="CM71" s="1"/>
    </row>
    <row r="72" spans="2:91" s="8" customFormat="1" ht="16.149999999999999">
      <c r="B72" s="62"/>
      <c r="C72" s="63"/>
      <c r="D72" s="63"/>
      <c r="E72" s="116" t="s">
        <v>201</v>
      </c>
      <c r="F72" s="63"/>
      <c r="G72" s="345" t="s">
        <v>199</v>
      </c>
      <c r="H72" s="346"/>
      <c r="I72" s="346"/>
      <c r="J72" s="346"/>
      <c r="K72" s="347"/>
      <c r="Q72" s="1"/>
      <c r="R72" s="1"/>
      <c r="S72" s="1"/>
      <c r="T72" s="1"/>
      <c r="U72" s="1"/>
      <c r="V72" s="1"/>
      <c r="W72" s="1"/>
      <c r="X72" s="1"/>
      <c r="Y72" s="1"/>
      <c r="Z72" s="1"/>
      <c r="AA72" s="1"/>
      <c r="AB72" s="1"/>
      <c r="AC72" s="1"/>
      <c r="AK72" s="1"/>
      <c r="AL72" s="1"/>
      <c r="AM72" s="1"/>
      <c r="AN72" s="1"/>
      <c r="AO72" s="1"/>
      <c r="AP72" s="1"/>
      <c r="AR72" s="1"/>
      <c r="AS72" s="1"/>
      <c r="AT72" s="1"/>
      <c r="AU72" s="50"/>
      <c r="AV72" s="1"/>
      <c r="AW72" s="1"/>
      <c r="AX72" s="1"/>
      <c r="AY72" s="1"/>
      <c r="AZ72" s="1"/>
      <c r="BA72" s="1"/>
      <c r="BB72" s="1"/>
      <c r="BC72" s="1"/>
      <c r="BD72" s="1"/>
      <c r="CG72" s="1"/>
      <c r="CI72" s="1"/>
      <c r="CK72" s="1"/>
      <c r="CM72" s="1"/>
    </row>
    <row r="73" spans="2:91" s="8" customFormat="1" ht="16.149999999999999">
      <c r="B73" s="66"/>
      <c r="C73" s="129"/>
      <c r="D73" s="67"/>
      <c r="E73" s="68"/>
      <c r="F73" s="68" t="s">
        <v>85</v>
      </c>
      <c r="G73" s="68" t="s">
        <v>86</v>
      </c>
      <c r="H73" s="68" t="s">
        <v>87</v>
      </c>
      <c r="I73" s="68" t="s">
        <v>88</v>
      </c>
      <c r="J73" s="68" t="s">
        <v>89</v>
      </c>
      <c r="K73" s="69" t="s">
        <v>90</v>
      </c>
      <c r="Q73" s="1"/>
      <c r="R73" s="1"/>
      <c r="S73" s="1"/>
      <c r="T73" s="1"/>
      <c r="U73" s="1"/>
      <c r="V73" s="1"/>
      <c r="W73" s="1"/>
      <c r="X73" s="1"/>
      <c r="Y73" s="1"/>
      <c r="Z73" s="1"/>
      <c r="AA73" s="1"/>
      <c r="AB73" s="1"/>
      <c r="AC73" s="1"/>
      <c r="AK73" s="1"/>
      <c r="AL73" s="1"/>
      <c r="AM73" s="1"/>
      <c r="AN73" s="1"/>
      <c r="AO73" s="1"/>
      <c r="AP73" s="1"/>
      <c r="AR73" s="1"/>
      <c r="AS73" s="1"/>
      <c r="AT73" s="1"/>
      <c r="AU73" s="50"/>
      <c r="AV73" s="1"/>
      <c r="AW73" s="1"/>
      <c r="AX73" s="1"/>
      <c r="AY73" s="1"/>
      <c r="AZ73" s="1"/>
      <c r="BA73" s="1"/>
      <c r="BB73" s="1"/>
      <c r="BC73" s="1"/>
      <c r="BD73" s="1"/>
      <c r="CG73" s="1"/>
      <c r="CI73" s="1"/>
      <c r="CK73" s="1"/>
      <c r="CM73" s="1"/>
    </row>
    <row r="74" spans="2:91" s="8" customFormat="1" ht="17.649999999999999" customHeight="1">
      <c r="B74" s="117" t="s">
        <v>202</v>
      </c>
      <c r="C74" s="128"/>
      <c r="D74" s="118"/>
      <c r="E74" s="70" t="s">
        <v>203</v>
      </c>
      <c r="F74" s="70" t="str">
        <f>_xlfn.IFNA(S86,"")</f>
        <v/>
      </c>
      <c r="G74" s="70" t="str">
        <f>_xlfn.IFNA(S87,"")</f>
        <v/>
      </c>
      <c r="H74" s="70" t="str">
        <f>_xlfn.IFNA(S88,"")</f>
        <v/>
      </c>
      <c r="I74" s="70" t="str">
        <f>_xlfn.IFNA(S89,"")</f>
        <v/>
      </c>
      <c r="J74" s="70" t="str">
        <f>_xlfn.IFNA(S90,"")</f>
        <v/>
      </c>
      <c r="K74" s="70" t="str">
        <f>_xlfn.IFNA(S91,"")</f>
        <v/>
      </c>
      <c r="Q74" s="1"/>
      <c r="R74" s="1"/>
      <c r="S74" s="1"/>
      <c r="T74" s="1"/>
      <c r="U74" s="1"/>
      <c r="V74" s="1"/>
      <c r="W74" s="1"/>
      <c r="X74" s="1"/>
      <c r="Y74" s="1"/>
      <c r="Z74" s="1"/>
      <c r="AA74" s="1"/>
      <c r="AB74" s="1"/>
      <c r="AC74" s="1"/>
      <c r="AK74" s="1"/>
      <c r="AL74" s="1"/>
      <c r="AM74" s="1"/>
      <c r="AN74" s="1"/>
      <c r="AO74" s="1"/>
      <c r="AP74" s="1"/>
      <c r="AQ74" s="1"/>
      <c r="AR74" s="1"/>
      <c r="AT74" s="1"/>
      <c r="CG74" s="1"/>
      <c r="CI74" s="1"/>
      <c r="CK74" s="1"/>
      <c r="CM74" s="1"/>
    </row>
    <row r="75" spans="2:91" s="8" customFormat="1" ht="17.649999999999999" customHeight="1">
      <c r="B75" s="119"/>
      <c r="C75" s="130"/>
      <c r="D75" s="120"/>
      <c r="E75" s="71" t="s">
        <v>79</v>
      </c>
      <c r="F75" s="71"/>
      <c r="G75" s="72" t="str">
        <f>_xlfn.IFNA(R87,"")</f>
        <v/>
      </c>
      <c r="H75" s="72" t="str">
        <f>_xlfn.IFNA(R88,"")</f>
        <v/>
      </c>
      <c r="I75" s="72" t="str">
        <f>_xlfn.IFNA(R89,"")</f>
        <v/>
      </c>
      <c r="J75" s="72" t="str">
        <f>_xlfn.IFNA(R90,"")</f>
        <v/>
      </c>
      <c r="K75" s="72" t="str">
        <f>_xlfn.IFNA(R91,"")</f>
        <v/>
      </c>
      <c r="Q75" s="1"/>
      <c r="R75" s="1"/>
      <c r="S75" s="1"/>
      <c r="T75" s="1"/>
      <c r="U75" s="1"/>
      <c r="V75" s="1"/>
      <c r="W75" s="1"/>
      <c r="X75" s="1"/>
      <c r="Y75" s="1"/>
      <c r="Z75" s="1"/>
      <c r="AA75" s="1"/>
      <c r="AB75" s="1"/>
      <c r="AC75" s="1"/>
      <c r="AK75" s="1"/>
      <c r="AL75" s="1"/>
      <c r="AO75" s="1"/>
      <c r="AP75" s="1"/>
      <c r="AQ75" s="1"/>
      <c r="AR75" s="1"/>
      <c r="AS75" s="1"/>
      <c r="AT75" s="1"/>
      <c r="CG75" s="1"/>
      <c r="CI75" s="1"/>
      <c r="CK75" s="1"/>
      <c r="CM75" s="1"/>
    </row>
    <row r="76" spans="2:91" s="8" customFormat="1" ht="17.649999999999999" customHeight="1">
      <c r="B76" s="117" t="s">
        <v>204</v>
      </c>
      <c r="C76" s="128"/>
      <c r="D76" s="118"/>
      <c r="E76" s="73" t="s">
        <v>203</v>
      </c>
      <c r="F76" s="70" t="str">
        <f>_xlfn.IFNA(U86,"")</f>
        <v/>
      </c>
      <c r="G76" s="70" t="str">
        <f>_xlfn.IFNA(U87,"")</f>
        <v/>
      </c>
      <c r="H76" s="70" t="str">
        <f>_xlfn.IFNA(U88,"")</f>
        <v/>
      </c>
      <c r="I76" s="70" t="str">
        <f>_xlfn.IFNA(U89,"")</f>
        <v/>
      </c>
      <c r="J76" s="70" t="str">
        <f>_xlfn.IFNA(U90,"")</f>
        <v/>
      </c>
      <c r="K76" s="70" t="str">
        <f>_xlfn.IFNA(U91,"")</f>
        <v/>
      </c>
      <c r="Q76" s="1"/>
      <c r="R76" s="1"/>
      <c r="S76" s="1"/>
      <c r="T76" s="1"/>
      <c r="U76" s="1"/>
      <c r="V76" s="1"/>
      <c r="W76" s="1"/>
      <c r="X76" s="1"/>
      <c r="Y76" s="1"/>
      <c r="Z76" s="1"/>
      <c r="AA76" s="1"/>
      <c r="AB76" s="1"/>
      <c r="AC76" s="1"/>
      <c r="AK76" s="1"/>
      <c r="AL76" s="1"/>
      <c r="AO76" s="1"/>
      <c r="AP76" s="1"/>
      <c r="AQ76" s="1"/>
      <c r="AR76" s="1"/>
      <c r="AS76" s="1"/>
      <c r="AT76" s="1"/>
      <c r="CG76" s="1"/>
      <c r="CI76" s="1"/>
      <c r="CK76" s="1"/>
      <c r="CM76" s="1"/>
    </row>
    <row r="77" spans="2:91" s="8" customFormat="1" ht="17.649999999999999" customHeight="1">
      <c r="B77" s="119"/>
      <c r="C77" s="130"/>
      <c r="D77" s="120"/>
      <c r="E77" s="71" t="s">
        <v>79</v>
      </c>
      <c r="F77" s="71"/>
      <c r="G77" s="72" t="str">
        <f>_xlfn.IFNA(T87,"")</f>
        <v/>
      </c>
      <c r="H77" s="72" t="str">
        <f>_xlfn.IFNA(T88,"")</f>
        <v/>
      </c>
      <c r="I77" s="72" t="str">
        <f>_xlfn.IFNA(T89,"")</f>
        <v/>
      </c>
      <c r="J77" s="72" t="str">
        <f>_xlfn.IFNA(T90,"")</f>
        <v/>
      </c>
      <c r="K77" s="72" t="str">
        <f>_xlfn.IFNA(T91,"")</f>
        <v/>
      </c>
      <c r="Q77" s="1"/>
      <c r="R77" s="1"/>
      <c r="S77" s="1"/>
      <c r="T77" s="1"/>
      <c r="U77" s="1"/>
      <c r="V77" s="1"/>
      <c r="W77" s="1"/>
      <c r="X77" s="1"/>
      <c r="Y77" s="1"/>
      <c r="Z77" s="1"/>
      <c r="AA77" s="1"/>
      <c r="AB77" s="1"/>
      <c r="AC77" s="1"/>
      <c r="AK77" s="1"/>
      <c r="AL77" s="1"/>
      <c r="AO77" s="1"/>
      <c r="AP77" s="1"/>
      <c r="AQ77" s="1"/>
      <c r="AR77" s="1"/>
      <c r="AS77" s="1"/>
      <c r="AT77" s="1"/>
      <c r="AU77" s="1"/>
      <c r="AV77" s="1"/>
      <c r="AW77" s="1"/>
      <c r="AX77" s="1"/>
      <c r="AY77" s="1"/>
      <c r="AZ77" s="1"/>
      <c r="BA77" s="1"/>
      <c r="BB77" s="1"/>
      <c r="BC77" s="1"/>
      <c r="BD77" s="1"/>
      <c r="BE77" s="1"/>
      <c r="BF77" s="1"/>
      <c r="BG77" s="1"/>
      <c r="BH77" s="1"/>
      <c r="BI77" s="1"/>
      <c r="BJ77" s="1"/>
      <c r="BK77" s="1"/>
      <c r="CG77" s="1"/>
      <c r="CI77" s="1"/>
      <c r="CK77" s="1"/>
      <c r="CM77" s="1"/>
    </row>
    <row r="78" spans="2:91" ht="17.649999999999999" customHeight="1">
      <c r="B78" s="117" t="s">
        <v>205</v>
      </c>
      <c r="C78" s="128"/>
      <c r="D78" s="118"/>
      <c r="E78" s="73" t="s">
        <v>203</v>
      </c>
      <c r="F78" s="70" t="str">
        <f>_xlfn.IFNA(W86,"")</f>
        <v/>
      </c>
      <c r="G78" s="70" t="str">
        <f>_xlfn.IFNA(W87,"")</f>
        <v/>
      </c>
      <c r="H78" s="70" t="str">
        <f>_xlfn.IFNA(W88,"")</f>
        <v/>
      </c>
      <c r="I78" s="70" t="str">
        <f>_xlfn.IFNA(W89,"")</f>
        <v/>
      </c>
      <c r="J78" s="70" t="str">
        <f>_xlfn.IFNA(W90,"")</f>
        <v/>
      </c>
      <c r="K78" s="70" t="str">
        <f>_xlfn.IFNA(W91,"")</f>
        <v/>
      </c>
      <c r="AA78" s="1"/>
      <c r="AM78" s="8"/>
      <c r="AN78" s="8"/>
    </row>
    <row r="79" spans="2:91" ht="17.649999999999999" customHeight="1">
      <c r="B79" s="119"/>
      <c r="C79" s="128"/>
      <c r="D79" s="127"/>
      <c r="E79" s="71" t="s">
        <v>79</v>
      </c>
      <c r="F79" s="71"/>
      <c r="G79" s="72" t="str">
        <f>_xlfn.IFNA(V87,"")</f>
        <v/>
      </c>
      <c r="H79" s="72" t="str">
        <f>_xlfn.IFNA(V88,"")</f>
        <v/>
      </c>
      <c r="I79" s="72" t="str">
        <f>_xlfn.IFNA(V89,"")</f>
        <v/>
      </c>
      <c r="J79" s="72" t="str">
        <f>_xlfn.IFNA(V90,"")</f>
        <v/>
      </c>
      <c r="K79" s="72" t="str">
        <f>_xlfn.IFNA(V91,"")</f>
        <v/>
      </c>
      <c r="AA79" s="1"/>
      <c r="AM79" s="8"/>
      <c r="AN79" s="8"/>
    </row>
    <row r="80" spans="2:91" ht="17.649999999999999" customHeight="1">
      <c r="B80" s="114" t="s">
        <v>206</v>
      </c>
      <c r="C80" s="131"/>
      <c r="D80" s="134"/>
      <c r="E80" s="133" t="s">
        <v>203</v>
      </c>
      <c r="F80" s="70" t="str">
        <f>_xlfn.IFNA(Q86,"")</f>
        <v/>
      </c>
      <c r="G80" s="70" t="str">
        <f>_xlfn.IFNA(Q87,"")</f>
        <v/>
      </c>
      <c r="H80" s="70" t="str">
        <f>_xlfn.IFNA(Q88,"")</f>
        <v/>
      </c>
      <c r="I80" s="70" t="str">
        <f>_xlfn.IFNA(Q89,"")</f>
        <v/>
      </c>
      <c r="J80" s="70" t="str">
        <f>_xlfn.IFNA(Q90,"")</f>
        <v/>
      </c>
      <c r="K80" s="70" t="str">
        <f>_xlfn.IFNA(Q91,"")</f>
        <v/>
      </c>
      <c r="AA80" s="1"/>
      <c r="AM80" s="8"/>
      <c r="AN80" s="8"/>
    </row>
    <row r="81" spans="2:91" ht="17.649999999999999" customHeight="1">
      <c r="B81" s="115"/>
      <c r="C81" s="132"/>
      <c r="D81" s="131"/>
      <c r="E81" s="135" t="s">
        <v>79</v>
      </c>
      <c r="F81" s="71"/>
      <c r="G81" s="74" t="str">
        <f>_xlfn.IFNA(P87,"")</f>
        <v/>
      </c>
      <c r="H81" s="74" t="str">
        <f>_xlfn.IFNA(P88,"")</f>
        <v/>
      </c>
      <c r="I81" s="74" t="str">
        <f>_xlfn.IFNA(P89,"")</f>
        <v/>
      </c>
      <c r="J81" s="74" t="str">
        <f>_xlfn.IFNA(P90,"")</f>
        <v/>
      </c>
      <c r="K81" s="74" t="str">
        <f>_xlfn.IFNA(P91,"")</f>
        <v/>
      </c>
      <c r="AA81" s="1"/>
      <c r="AM81" s="8"/>
      <c r="AN81" s="8"/>
      <c r="AO81" s="8"/>
      <c r="AP81" s="8"/>
      <c r="AQ81" s="8"/>
    </row>
    <row r="82" spans="2:91" ht="13.9">
      <c r="AA82" s="1"/>
      <c r="AM82" s="8"/>
      <c r="AN82" s="8"/>
      <c r="AO82" s="8"/>
      <c r="AP82" s="8"/>
      <c r="AQ82" s="8"/>
    </row>
    <row r="83" spans="2:91" ht="13.9">
      <c r="AA83" s="1"/>
      <c r="AM83" s="8"/>
      <c r="AN83" s="8"/>
      <c r="AO83" s="8"/>
      <c r="AP83" s="8"/>
      <c r="AQ83" s="8"/>
    </row>
    <row r="84" spans="2:91" ht="13.9">
      <c r="O84" s="75" t="s">
        <v>207</v>
      </c>
      <c r="P84" s="5"/>
      <c r="Q84" s="5"/>
      <c r="R84" s="5"/>
      <c r="S84" s="5"/>
      <c r="T84" s="5"/>
      <c r="U84" s="6"/>
      <c r="V84" s="5"/>
      <c r="W84" s="5"/>
      <c r="AA84" s="1"/>
    </row>
    <row r="85" spans="2:91" ht="13.9">
      <c r="O85" s="76" t="s">
        <v>82</v>
      </c>
      <c r="P85" s="76" t="s">
        <v>208</v>
      </c>
      <c r="Q85" s="76" t="s">
        <v>209</v>
      </c>
      <c r="R85" s="76" t="s">
        <v>210</v>
      </c>
      <c r="S85" s="76" t="s">
        <v>211</v>
      </c>
      <c r="T85" s="76" t="s">
        <v>212</v>
      </c>
      <c r="U85" s="77" t="s">
        <v>213</v>
      </c>
      <c r="V85" s="76" t="s">
        <v>214</v>
      </c>
      <c r="W85" s="76" t="s">
        <v>215</v>
      </c>
    </row>
    <row r="86" spans="2:91" ht="13.9">
      <c r="O86" s="76" t="s">
        <v>85</v>
      </c>
      <c r="P86" s="78"/>
      <c r="Q86" s="79" t="e">
        <f>IF(BJ31="",NA(),BJ31)</f>
        <v>#N/A</v>
      </c>
      <c r="R86" s="80"/>
      <c r="S86" s="79" t="e">
        <f>IF(BJ32="",NA(),BJ32)</f>
        <v>#N/A</v>
      </c>
      <c r="T86" s="80"/>
      <c r="U86" s="79" t="e">
        <f>IF(BJ33="",NA(),BJ33)</f>
        <v>#N/A</v>
      </c>
      <c r="V86" s="80"/>
      <c r="W86" s="79" t="e">
        <f>IF(BJ34="",NA(),BJ34)</f>
        <v>#N/A</v>
      </c>
    </row>
    <row r="87" spans="2:91" ht="13.9">
      <c r="O87" s="76" t="s">
        <v>86</v>
      </c>
      <c r="P87" s="81" t="e">
        <f>IF(BV31="",NA(),BV31)</f>
        <v>#N/A</v>
      </c>
      <c r="Q87" s="79" t="e">
        <f>IF(BK31="",NA(),BK31)</f>
        <v>#N/A</v>
      </c>
      <c r="R87" s="81" t="e">
        <f>IF(BV32="",NA(),BV32)</f>
        <v>#N/A</v>
      </c>
      <c r="S87" s="79" t="e">
        <f>IF(BK32="",NA(),BK32)</f>
        <v>#N/A</v>
      </c>
      <c r="T87" s="81" t="e">
        <f>IF(BV33="",NA(),BV33)</f>
        <v>#N/A</v>
      </c>
      <c r="U87" s="79" t="e">
        <f>IF(BK33="",NA(),BK33)</f>
        <v>#N/A</v>
      </c>
      <c r="V87" s="81" t="e">
        <f>IF(BV34="",NA(),BV34)</f>
        <v>#N/A</v>
      </c>
      <c r="W87" s="79" t="e">
        <f>IF(BK34="",NA(),BK34)</f>
        <v>#N/A</v>
      </c>
    </row>
    <row r="88" spans="2:91" ht="13.9">
      <c r="O88" s="76" t="s">
        <v>87</v>
      </c>
      <c r="P88" s="81" t="e">
        <f>IF(BW31="",NA(),BW31)</f>
        <v>#N/A</v>
      </c>
      <c r="Q88" s="79" t="e">
        <f>IF(BL31="",NA(),BL31)</f>
        <v>#N/A</v>
      </c>
      <c r="R88" s="81" t="e">
        <f>IF(BW32="",NA(),BW32)</f>
        <v>#N/A</v>
      </c>
      <c r="S88" s="79" t="e">
        <f>IF(BL32="",NA(),BL32)</f>
        <v>#N/A</v>
      </c>
      <c r="T88" s="81" t="e">
        <f>IF(BW33="",NA(),BW33)</f>
        <v>#N/A</v>
      </c>
      <c r="U88" s="79" t="e">
        <f>IF(BL33="",NA(),BL33)</f>
        <v>#N/A</v>
      </c>
      <c r="V88" s="81" t="e">
        <f>IF(BW34="",NA(),BW34)</f>
        <v>#N/A</v>
      </c>
      <c r="W88" s="79" t="e">
        <f>IF(BL34="",NA(),BL34)</f>
        <v>#N/A</v>
      </c>
    </row>
    <row r="89" spans="2:91" ht="13.9">
      <c r="O89" s="76" t="s">
        <v>88</v>
      </c>
      <c r="P89" s="81" t="e">
        <f>IF(BX31="",NA(),BX31)</f>
        <v>#N/A</v>
      </c>
      <c r="Q89" s="79" t="e">
        <f>IF(BM31="",NA(),BM31)</f>
        <v>#N/A</v>
      </c>
      <c r="R89" s="82" t="e">
        <f>IF(BX32="",NA(),BX32)</f>
        <v>#N/A</v>
      </c>
      <c r="S89" s="79" t="e">
        <f>IF(BM32="",NA(),BM32)</f>
        <v>#N/A</v>
      </c>
      <c r="T89" s="82" t="e">
        <f>IF(BX33="",NA(),BX33)</f>
        <v>#N/A</v>
      </c>
      <c r="U89" s="79" t="e">
        <f>IF(BM33="",NA(),BM33)</f>
        <v>#N/A</v>
      </c>
      <c r="V89" s="82" t="e">
        <f>IF(BX34="",NA(),BX34)</f>
        <v>#N/A</v>
      </c>
      <c r="W89" s="79" t="e">
        <f>IF(BM34="",NA(),BM34)</f>
        <v>#N/A</v>
      </c>
    </row>
    <row r="90" spans="2:91" ht="13.9">
      <c r="O90" s="76" t="s">
        <v>89</v>
      </c>
      <c r="P90" s="81" t="e">
        <f>IF(BY31="",NA(),BY31)</f>
        <v>#N/A</v>
      </c>
      <c r="Q90" s="79" t="e">
        <f>IF(BN31="",NA(),BN31)</f>
        <v>#N/A</v>
      </c>
      <c r="R90" s="82" t="e">
        <f>IF(BY32="",NA(),BY32)</f>
        <v>#N/A</v>
      </c>
      <c r="S90" s="79" t="e">
        <f>IF(BN32="",NA(),BN32)</f>
        <v>#N/A</v>
      </c>
      <c r="T90" s="82" t="e">
        <f>IF(BY33="",NA(),BY33)</f>
        <v>#N/A</v>
      </c>
      <c r="U90" s="79" t="e">
        <f>IF(BN33="",NA(),BN33)</f>
        <v>#N/A</v>
      </c>
      <c r="V90" s="82" t="e">
        <f>IF(BY34="",NA(),BY34)</f>
        <v>#N/A</v>
      </c>
      <c r="W90" s="79" t="e">
        <f>IF(BN34="",NA(),BN34)</f>
        <v>#N/A</v>
      </c>
    </row>
    <row r="91" spans="2:91" ht="13.9">
      <c r="O91" s="76" t="s">
        <v>90</v>
      </c>
      <c r="P91" s="81" t="e">
        <f>IF(BZ31="",NA(),BZ31)</f>
        <v>#N/A</v>
      </c>
      <c r="Q91" s="79" t="e">
        <f>IF(BO31="",NA(),BO31)</f>
        <v>#N/A</v>
      </c>
      <c r="R91" s="82" t="e">
        <f>IF(BZ32="",NA(),BZ32)</f>
        <v>#N/A</v>
      </c>
      <c r="S91" s="79" t="e">
        <f>IF(BO32="",NA(),BO32)</f>
        <v>#N/A</v>
      </c>
      <c r="T91" s="82" t="e">
        <f>IF(BZ33="",NA(),BZ33)</f>
        <v>#N/A</v>
      </c>
      <c r="U91" s="79" t="e">
        <f>IF(BO33="",NA(),BO33)</f>
        <v>#N/A</v>
      </c>
      <c r="V91" s="82" t="e">
        <f>IF(BZ34="",NA(),BZ34)</f>
        <v>#N/A</v>
      </c>
      <c r="W91" s="79" t="e">
        <f>IF(BO34="",NA(),BO34)</f>
        <v>#N/A</v>
      </c>
    </row>
    <row r="92" spans="2:91" ht="13.9">
      <c r="O92" s="76" t="s">
        <v>91</v>
      </c>
      <c r="P92" s="81" t="e">
        <f>IF(CA31="",NA(),CA31)</f>
        <v>#N/A</v>
      </c>
      <c r="Q92" s="79" t="e">
        <f>IF(BP31="",NA(),BP31)</f>
        <v>#N/A</v>
      </c>
      <c r="R92" s="82" t="e">
        <f>IF(CA32="",NA(),CA32)</f>
        <v>#N/A</v>
      </c>
      <c r="S92" s="79" t="e">
        <f>IF(BP32="",NA(),BP32)</f>
        <v>#N/A</v>
      </c>
      <c r="T92" s="82" t="e">
        <f>IF(CA33="",NA(),CA33)</f>
        <v>#N/A</v>
      </c>
      <c r="U92" s="79" t="e">
        <f>IF(BP33="",NA(),BP33)</f>
        <v>#N/A</v>
      </c>
      <c r="V92" s="82" t="e">
        <f>IF(CA34="",NA(),CA34)</f>
        <v>#N/A</v>
      </c>
      <c r="W92" s="79" t="e">
        <f>IF(BP34="",NA(),BP34)</f>
        <v>#N/A</v>
      </c>
    </row>
    <row r="93" spans="2:91" ht="13.9">
      <c r="O93" s="76" t="s">
        <v>92</v>
      </c>
      <c r="P93" s="81" t="e">
        <f>IF(CB31="",NA(),CB31)</f>
        <v>#N/A</v>
      </c>
      <c r="Q93" s="79" t="e">
        <f>IF(BQ31="",NA(),BQ31)</f>
        <v>#N/A</v>
      </c>
      <c r="R93" s="82" t="e">
        <f>IF(CB32="",NA(),CB32)</f>
        <v>#N/A</v>
      </c>
      <c r="S93" s="79" t="e">
        <f>IF(BQ32="",NA(),BQ32)</f>
        <v>#N/A</v>
      </c>
      <c r="T93" s="82" t="e">
        <f>IF(CB33="",NA(),CB33)</f>
        <v>#N/A</v>
      </c>
      <c r="U93" s="79" t="e">
        <f>IF(BQ33="",NA(),BQ33)</f>
        <v>#N/A</v>
      </c>
      <c r="V93" s="82" t="e">
        <f>IF(CB34="",NA(),CB34)</f>
        <v>#N/A</v>
      </c>
      <c r="W93" s="79" t="e">
        <f>IF(BQ34="",NA(),BQ34)</f>
        <v>#N/A</v>
      </c>
    </row>
    <row r="94" spans="2:91" s="8" customFormat="1" ht="13.9">
      <c r="B94" s="1"/>
      <c r="C94" s="1"/>
      <c r="D94" s="1"/>
      <c r="E94" s="1"/>
      <c r="F94" s="1"/>
      <c r="G94" s="1"/>
      <c r="O94" s="76" t="s">
        <v>93</v>
      </c>
      <c r="P94" s="81" t="e">
        <f>IF(CC31="",NA(),CC31)</f>
        <v>#N/A</v>
      </c>
      <c r="Q94" s="79" t="e">
        <f>IF(BR31="",NA(),BR31)</f>
        <v>#N/A</v>
      </c>
      <c r="R94" s="82" t="e">
        <f>IF(CC32="",NA(),CC32)</f>
        <v>#N/A</v>
      </c>
      <c r="S94" s="79" t="e">
        <f>IF(BR32="",NA(),BR32)</f>
        <v>#N/A</v>
      </c>
      <c r="T94" s="82" t="e">
        <f>IF(CC33="",NA(),CC33)</f>
        <v>#N/A</v>
      </c>
      <c r="U94" s="79" t="e">
        <f>IF(BR33="",NA(),BR33)</f>
        <v>#N/A</v>
      </c>
      <c r="V94" s="82" t="e">
        <f>IF(CC34="",NA(),CC34)</f>
        <v>#N/A</v>
      </c>
      <c r="W94" s="79" t="e">
        <f>IF(BR34="",NA(),BR34)</f>
        <v>#N/A</v>
      </c>
      <c r="X94" s="1"/>
      <c r="Y94" s="1"/>
      <c r="Z94" s="1"/>
      <c r="AB94" s="1"/>
      <c r="AC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CG94" s="1"/>
      <c r="CI94" s="1"/>
      <c r="CK94" s="1"/>
      <c r="CM94" s="1"/>
    </row>
    <row r="95" spans="2:91" s="8" customFormat="1" ht="13.9">
      <c r="B95" s="1"/>
      <c r="C95" s="1"/>
      <c r="D95" s="1"/>
      <c r="E95" s="1"/>
      <c r="F95" s="1"/>
      <c r="G95" s="1"/>
      <c r="O95" s="76" t="s">
        <v>94</v>
      </c>
      <c r="P95" s="81" t="e">
        <f>IF(CD31="",NA(),CD31)</f>
        <v>#N/A</v>
      </c>
      <c r="Q95" s="79" t="e">
        <f>IF(BS31="",NA(),BS31)</f>
        <v>#N/A</v>
      </c>
      <c r="R95" s="82" t="e">
        <f>IF(CD32="",NA(),CD32)</f>
        <v>#N/A</v>
      </c>
      <c r="S95" s="79" t="e">
        <f>IF(BS32="",NA(),BS32)</f>
        <v>#N/A</v>
      </c>
      <c r="T95" s="82" t="e">
        <f>IF(CD33="",NA(),CD33)</f>
        <v>#N/A</v>
      </c>
      <c r="U95" s="79" t="e">
        <f>IF(BS33="",NA(),BS33)</f>
        <v>#N/A</v>
      </c>
      <c r="V95" s="82" t="e">
        <f>IF(CD34="",NA(),CD34)</f>
        <v>#N/A</v>
      </c>
      <c r="W95" s="79" t="e">
        <f>IF(BS34="",NA(),BS34)</f>
        <v>#N/A</v>
      </c>
      <c r="X95" s="1"/>
      <c r="Y95" s="1"/>
      <c r="Z95" s="1"/>
      <c r="AB95" s="1"/>
      <c r="AC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CG95" s="1"/>
      <c r="CI95" s="1"/>
      <c r="CK95" s="1"/>
      <c r="CM95" s="1"/>
    </row>
    <row r="96" spans="2:91" s="8" customFormat="1" ht="13.9">
      <c r="B96" s="1"/>
      <c r="C96" s="1"/>
      <c r="D96" s="1"/>
      <c r="E96" s="1"/>
      <c r="F96" s="1"/>
      <c r="G96" s="1"/>
      <c r="O96" s="76" t="s">
        <v>95</v>
      </c>
      <c r="P96" s="81" t="e">
        <f>IF(CE31="",NA(),BWK31)</f>
        <v>#N/A</v>
      </c>
      <c r="Q96" s="79" t="e">
        <f>IF(BT31="",NA(),BT31)</f>
        <v>#N/A</v>
      </c>
      <c r="R96" s="82" t="e">
        <f>IF(CE32="",NA(),CE32)</f>
        <v>#N/A</v>
      </c>
      <c r="S96" s="79" t="e">
        <f>IF(BT32="",NA(),BT32)</f>
        <v>#N/A</v>
      </c>
      <c r="T96" s="82" t="e">
        <f>IF(CE33="",NA(),CE33)</f>
        <v>#N/A</v>
      </c>
      <c r="U96" s="79" t="e">
        <f>IF(BT33="",NA(),BT33)</f>
        <v>#N/A</v>
      </c>
      <c r="V96" s="82" t="e">
        <f>IF(CE34="",NA(),CE34)</f>
        <v>#N/A</v>
      </c>
      <c r="W96" s="79" t="e">
        <f>IF(BT34="",NA(),BT34)</f>
        <v>#N/A</v>
      </c>
      <c r="X96" s="1"/>
      <c r="Y96" s="1"/>
      <c r="Z96" s="1"/>
      <c r="AB96" s="1"/>
      <c r="AC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CG96" s="1"/>
      <c r="CI96" s="1"/>
      <c r="CK96" s="1"/>
      <c r="CM96" s="1"/>
    </row>
    <row r="97" spans="2:91" ht="13.9"/>
    <row r="98" spans="2:91" ht="13.9"/>
    <row r="99" spans="2:91" s="8" customFormat="1" ht="15" customHeight="1">
      <c r="B99" s="1"/>
      <c r="C99" s="1"/>
      <c r="D99" s="1"/>
      <c r="E99" s="1"/>
      <c r="F99" s="1"/>
      <c r="G99" s="1"/>
      <c r="Q99" s="1"/>
      <c r="R99" s="1"/>
      <c r="S99" s="1"/>
      <c r="T99" s="1"/>
      <c r="U99" s="1"/>
      <c r="V99" s="1"/>
      <c r="W99" s="1"/>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0" spans="2:91" s="8" customFormat="1" ht="15" customHeight="1">
      <c r="B100" s="1"/>
      <c r="C100" s="1"/>
      <c r="D100" s="1"/>
      <c r="E100" s="1"/>
      <c r="F100" s="1"/>
      <c r="G100" s="1"/>
      <c r="Q100" s="1"/>
      <c r="R100" s="1"/>
      <c r="S100" s="1"/>
      <c r="T100" s="1"/>
      <c r="U100" s="1"/>
      <c r="V100" s="1"/>
      <c r="W100" s="1"/>
      <c r="X100" s="1"/>
      <c r="Y100" s="1"/>
      <c r="Z100" s="1"/>
      <c r="AB100" s="1"/>
      <c r="AC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CG100" s="1"/>
      <c r="CI100" s="1"/>
      <c r="CK100" s="1"/>
      <c r="CM100" s="1"/>
    </row>
    <row r="101" spans="2:91" s="8" customFormat="1" ht="15" customHeight="1">
      <c r="B101" s="1"/>
      <c r="C101" s="1"/>
      <c r="D101" s="1"/>
      <c r="E101" s="1"/>
      <c r="F101" s="1"/>
      <c r="G101" s="1"/>
      <c r="Q101" s="1"/>
      <c r="R101" s="1"/>
      <c r="S101" s="1"/>
      <c r="T101" s="1"/>
      <c r="U101" s="1"/>
      <c r="V101" s="1"/>
      <c r="W101" s="1"/>
      <c r="X101" s="1"/>
      <c r="Y101" s="1"/>
      <c r="Z101" s="1"/>
      <c r="AB101" s="1"/>
      <c r="AC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CG101" s="1"/>
      <c r="CI101" s="1"/>
      <c r="CK101" s="1"/>
      <c r="CM101"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6"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6"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7" spans="2:91" ht="13.9"/>
    <row r="108" spans="2:91" s="8" customFormat="1" ht="13.9">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G108" s="1"/>
      <c r="CI108" s="1"/>
      <c r="CK108" s="1"/>
      <c r="CM108" s="1"/>
    </row>
    <row r="109" spans="2:91" s="8" customFormat="1" ht="19.149999999999999" thickBot="1">
      <c r="B109" s="60" t="s">
        <v>216</v>
      </c>
      <c r="C109" s="60"/>
      <c r="D109" s="1"/>
      <c r="E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G109" s="1"/>
      <c r="CI109" s="1"/>
      <c r="CK109" s="1"/>
      <c r="CM109" s="1"/>
    </row>
    <row r="110" spans="2:91" s="8" customFormat="1" ht="62.65" customHeight="1" thickBot="1">
      <c r="B110" s="83" t="s">
        <v>42</v>
      </c>
      <c r="C110" s="304" t="s">
        <v>43</v>
      </c>
      <c r="D110" s="305"/>
      <c r="E110" s="306" t="s">
        <v>44</v>
      </c>
      <c r="F110" s="307"/>
      <c r="G110" s="308"/>
      <c r="H110" s="83" t="s">
        <v>217</v>
      </c>
      <c r="I110" s="83" t="s">
        <v>218</v>
      </c>
      <c r="J110" s="83" t="s">
        <v>81</v>
      </c>
      <c r="K110" s="83" t="s">
        <v>219</v>
      </c>
      <c r="Q110" s="1"/>
      <c r="R110" s="1"/>
      <c r="S110" s="1"/>
      <c r="T110" s="1"/>
      <c r="U110" s="1"/>
      <c r="V110" s="1"/>
      <c r="W110" s="1"/>
      <c r="X110" s="1"/>
      <c r="Y110" s="1"/>
      <c r="Z110" s="1"/>
      <c r="AB110" s="1"/>
      <c r="AC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G110" s="1"/>
      <c r="CI110" s="1"/>
      <c r="CK110" s="1"/>
      <c r="CM110" s="1"/>
    </row>
    <row r="111" spans="2:91" s="8" customFormat="1" ht="16.899999999999999" thickBot="1">
      <c r="B111" s="328">
        <v>1</v>
      </c>
      <c r="C111" s="360" t="s">
        <v>106</v>
      </c>
      <c r="D111" s="361"/>
      <c r="E111" s="207" t="s">
        <v>107</v>
      </c>
      <c r="F111" s="208"/>
      <c r="G111" s="211"/>
      <c r="H111" s="86" t="str">
        <f t="shared" ref="H111:H135" si="22">AZ3</f>
        <v>---</v>
      </c>
      <c r="I111" s="86" t="str">
        <f t="shared" ref="I111:I135" si="23">AX3</f>
        <v>---</v>
      </c>
      <c r="J111" s="86" t="str">
        <f t="shared" ref="J111:J135" si="24">BB3</f>
        <v>---</v>
      </c>
      <c r="K111" s="86" t="str">
        <f t="shared" ref="K111:K135" si="25">RIGHT(BC3,6)</f>
        <v>---</v>
      </c>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5.6" customHeight="1" thickBot="1">
      <c r="B112" s="324"/>
      <c r="C112" s="362"/>
      <c r="D112" s="363"/>
      <c r="E112" s="207" t="s">
        <v>220</v>
      </c>
      <c r="F112" s="208"/>
      <c r="G112" s="209"/>
      <c r="H112" s="86" t="str">
        <f t="shared" si="22"/>
        <v>---</v>
      </c>
      <c r="I112" s="86" t="str">
        <f t="shared" si="23"/>
        <v>---</v>
      </c>
      <c r="J112" s="86" t="str">
        <f t="shared" si="24"/>
        <v>---</v>
      </c>
      <c r="K112" s="86" t="str">
        <f t="shared" si="25"/>
        <v>---</v>
      </c>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15.6" customHeight="1" thickBot="1">
      <c r="B113" s="324"/>
      <c r="C113" s="360" t="s">
        <v>114</v>
      </c>
      <c r="D113" s="361"/>
      <c r="E113" s="207" t="s">
        <v>115</v>
      </c>
      <c r="F113" s="208"/>
      <c r="G113" s="209"/>
      <c r="H113" s="86" t="str">
        <f t="shared" si="22"/>
        <v>---</v>
      </c>
      <c r="I113" s="86" t="str">
        <f t="shared" si="23"/>
        <v>---</v>
      </c>
      <c r="J113" s="86" t="str">
        <f t="shared" si="24"/>
        <v>---</v>
      </c>
      <c r="K113" s="86" t="str">
        <f t="shared" si="25"/>
        <v>---</v>
      </c>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5.6" customHeight="1" thickBot="1">
      <c r="B114" s="324"/>
      <c r="C114" s="341"/>
      <c r="D114" s="342"/>
      <c r="E114" s="207" t="s">
        <v>118</v>
      </c>
      <c r="F114" s="208"/>
      <c r="G114" s="209"/>
      <c r="H114" s="86" t="str">
        <f t="shared" si="22"/>
        <v>---</v>
      </c>
      <c r="I114" s="86" t="str">
        <f t="shared" si="23"/>
        <v>---</v>
      </c>
      <c r="J114" s="86" t="str">
        <f t="shared" si="24"/>
        <v>---</v>
      </c>
      <c r="K114" s="86" t="str">
        <f t="shared" si="25"/>
        <v>---</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thickBot="1">
      <c r="B115" s="324"/>
      <c r="C115" s="341"/>
      <c r="D115" s="342"/>
      <c r="E115" s="207" t="s">
        <v>221</v>
      </c>
      <c r="F115" s="208"/>
      <c r="G115" s="209"/>
      <c r="H115" s="86" t="str">
        <f t="shared" si="22"/>
        <v>---</v>
      </c>
      <c r="I115" s="86" t="str">
        <f t="shared" si="23"/>
        <v>---</v>
      </c>
      <c r="J115" s="86" t="str">
        <f t="shared" si="24"/>
        <v>---</v>
      </c>
      <c r="K115" s="86" t="str">
        <f t="shared" si="25"/>
        <v>---</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thickBot="1">
      <c r="B116" s="325"/>
      <c r="C116" s="362"/>
      <c r="D116" s="363"/>
      <c r="E116" s="207" t="s">
        <v>122</v>
      </c>
      <c r="F116" s="208"/>
      <c r="G116" s="209"/>
      <c r="H116" s="86" t="str">
        <f t="shared" si="22"/>
        <v>---</v>
      </c>
      <c r="I116" s="86" t="str">
        <f t="shared" si="23"/>
        <v>---</v>
      </c>
      <c r="J116" s="86" t="str">
        <f t="shared" si="24"/>
        <v>---</v>
      </c>
      <c r="K116" s="86" t="str">
        <f t="shared" si="25"/>
        <v>---</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thickBot="1">
      <c r="B117" s="324">
        <v>2</v>
      </c>
      <c r="C117" s="326" t="s">
        <v>124</v>
      </c>
      <c r="D117" s="327"/>
      <c r="E117" s="207" t="s">
        <v>125</v>
      </c>
      <c r="F117" s="205"/>
      <c r="G117" s="209"/>
      <c r="H117" s="86" t="str">
        <f t="shared" si="22"/>
        <v>---</v>
      </c>
      <c r="I117" s="86" t="str">
        <f t="shared" si="23"/>
        <v>---</v>
      </c>
      <c r="J117" s="86" t="str">
        <f t="shared" si="24"/>
        <v>---</v>
      </c>
      <c r="K117" s="86" t="str">
        <f t="shared" si="25"/>
        <v>---</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thickBot="1">
      <c r="B118" s="324"/>
      <c r="C118" s="326"/>
      <c r="D118" s="327"/>
      <c r="E118" s="207" t="s">
        <v>236</v>
      </c>
      <c r="F118" s="205"/>
      <c r="G118" s="209"/>
      <c r="H118" s="86" t="str">
        <f t="shared" si="22"/>
        <v>---</v>
      </c>
      <c r="I118" s="86" t="str">
        <f t="shared" si="23"/>
        <v>---</v>
      </c>
      <c r="J118" s="86" t="str">
        <f t="shared" si="24"/>
        <v>---</v>
      </c>
      <c r="K118" s="86" t="str">
        <f t="shared" si="25"/>
        <v>---</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thickBot="1">
      <c r="B119" s="324"/>
      <c r="C119" s="326"/>
      <c r="D119" s="327"/>
      <c r="E119" s="207" t="s">
        <v>129</v>
      </c>
      <c r="F119" s="205"/>
      <c r="G119" s="209"/>
      <c r="H119" s="86" t="str">
        <f t="shared" si="22"/>
        <v>---</v>
      </c>
      <c r="I119" s="86" t="str">
        <f t="shared" si="23"/>
        <v>---</v>
      </c>
      <c r="J119" s="86" t="str">
        <f t="shared" si="24"/>
        <v>---</v>
      </c>
      <c r="K119" s="86" t="str">
        <f t="shared" si="25"/>
        <v>---</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thickBot="1">
      <c r="B120" s="324"/>
      <c r="C120" s="326" t="s">
        <v>131</v>
      </c>
      <c r="D120" s="327"/>
      <c r="E120" s="207" t="s">
        <v>132</v>
      </c>
      <c r="F120" s="205"/>
      <c r="G120" s="209"/>
      <c r="H120" s="86" t="str">
        <f t="shared" si="22"/>
        <v>---</v>
      </c>
      <c r="I120" s="86" t="str">
        <f t="shared" si="23"/>
        <v>---</v>
      </c>
      <c r="J120" s="86" t="str">
        <f t="shared" si="24"/>
        <v>---</v>
      </c>
      <c r="K120" s="86" t="str">
        <f t="shared" si="25"/>
        <v>---</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7.25" customHeight="1" thickBot="1">
      <c r="B121" s="324"/>
      <c r="C121" s="326"/>
      <c r="D121" s="327"/>
      <c r="E121" s="207" t="s">
        <v>134</v>
      </c>
      <c r="F121" s="205"/>
      <c r="G121" s="209"/>
      <c r="H121" s="86" t="str">
        <f t="shared" si="22"/>
        <v>---</v>
      </c>
      <c r="I121" s="86" t="str">
        <f t="shared" si="23"/>
        <v>---</v>
      </c>
      <c r="J121" s="86" t="str">
        <f t="shared" si="24"/>
        <v>---</v>
      </c>
      <c r="K121" s="86" t="str">
        <f t="shared" si="25"/>
        <v>---</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thickBot="1">
      <c r="B122" s="324"/>
      <c r="C122" s="326"/>
      <c r="D122" s="327"/>
      <c r="E122" s="207" t="s">
        <v>136</v>
      </c>
      <c r="F122" s="205"/>
      <c r="G122" s="209"/>
      <c r="H122" s="86" t="str">
        <f t="shared" si="22"/>
        <v>---</v>
      </c>
      <c r="I122" s="86" t="str">
        <f t="shared" si="23"/>
        <v>---</v>
      </c>
      <c r="J122" s="86" t="str">
        <f t="shared" si="24"/>
        <v>---</v>
      </c>
      <c r="K122" s="86" t="str">
        <f t="shared" si="25"/>
        <v>---</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thickBot="1">
      <c r="B123" s="324"/>
      <c r="C123" s="326" t="s">
        <v>138</v>
      </c>
      <c r="D123" s="327"/>
      <c r="E123" s="207" t="s">
        <v>139</v>
      </c>
      <c r="F123" s="205"/>
      <c r="G123" s="209"/>
      <c r="H123" s="86" t="str">
        <f t="shared" si="22"/>
        <v>---</v>
      </c>
      <c r="I123" s="86" t="str">
        <f t="shared" si="23"/>
        <v>---</v>
      </c>
      <c r="J123" s="86" t="str">
        <f t="shared" si="24"/>
        <v>---</v>
      </c>
      <c r="K123" s="86" t="str">
        <f t="shared" si="25"/>
        <v>---</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thickBot="1">
      <c r="B124" s="324"/>
      <c r="C124" s="326"/>
      <c r="D124" s="327"/>
      <c r="E124" s="207" t="s">
        <v>141</v>
      </c>
      <c r="F124" s="205"/>
      <c r="G124" s="209"/>
      <c r="H124" s="86" t="str">
        <f t="shared" si="22"/>
        <v>---</v>
      </c>
      <c r="I124" s="86" t="str">
        <f t="shared" si="23"/>
        <v>---</v>
      </c>
      <c r="J124" s="86" t="str">
        <f t="shared" si="24"/>
        <v>---</v>
      </c>
      <c r="K124" s="86" t="str">
        <f t="shared" si="25"/>
        <v>---</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thickBot="1">
      <c r="B125" s="324"/>
      <c r="C125" s="326"/>
      <c r="D125" s="327"/>
      <c r="E125" s="207" t="s">
        <v>143</v>
      </c>
      <c r="F125" s="205"/>
      <c r="G125" s="209"/>
      <c r="H125" s="86" t="str">
        <f t="shared" si="22"/>
        <v>---</v>
      </c>
      <c r="I125" s="86" t="str">
        <f t="shared" si="23"/>
        <v>---</v>
      </c>
      <c r="J125" s="86" t="str">
        <f t="shared" si="24"/>
        <v>---</v>
      </c>
      <c r="K125" s="86" t="str">
        <f t="shared" si="25"/>
        <v>---</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thickBot="1">
      <c r="B126" s="324"/>
      <c r="C126" s="326" t="s">
        <v>145</v>
      </c>
      <c r="D126" s="327"/>
      <c r="E126" s="207" t="s">
        <v>146</v>
      </c>
      <c r="F126" s="205"/>
      <c r="G126" s="209"/>
      <c r="H126" s="86" t="str">
        <f t="shared" si="22"/>
        <v>---</v>
      </c>
      <c r="I126" s="86" t="str">
        <f t="shared" si="23"/>
        <v>---</v>
      </c>
      <c r="J126" s="86" t="str">
        <f t="shared" si="24"/>
        <v>---</v>
      </c>
      <c r="K126" s="86" t="str">
        <f t="shared" si="25"/>
        <v>---</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5.6" customHeight="1" thickBot="1">
      <c r="B127" s="324"/>
      <c r="C127" s="326"/>
      <c r="D127" s="327"/>
      <c r="E127" s="207" t="s">
        <v>148</v>
      </c>
      <c r="F127" s="205"/>
      <c r="G127" s="209"/>
      <c r="H127" s="86" t="str">
        <f t="shared" si="22"/>
        <v>---</v>
      </c>
      <c r="I127" s="86" t="str">
        <f t="shared" si="23"/>
        <v>---</v>
      </c>
      <c r="J127" s="86" t="str">
        <f t="shared" si="24"/>
        <v>---</v>
      </c>
      <c r="K127" s="86" t="str">
        <f t="shared" si="25"/>
        <v>---</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thickBot="1">
      <c r="B128" s="325"/>
      <c r="C128" s="326"/>
      <c r="D128" s="327"/>
      <c r="E128" s="207" t="s">
        <v>150</v>
      </c>
      <c r="F128" s="205"/>
      <c r="G128" s="209"/>
      <c r="H128" s="86" t="str">
        <f t="shared" si="22"/>
        <v>---</v>
      </c>
      <c r="I128" s="86" t="str">
        <f t="shared" si="23"/>
        <v>---</v>
      </c>
      <c r="J128" s="86" t="str">
        <f t="shared" si="24"/>
        <v>---</v>
      </c>
      <c r="K128" s="86" t="str">
        <f t="shared" si="25"/>
        <v>---</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thickBot="1">
      <c r="B129" s="328">
        <v>3</v>
      </c>
      <c r="C129" s="364" t="s">
        <v>152</v>
      </c>
      <c r="D129" s="365"/>
      <c r="E129" s="207" t="s">
        <v>229</v>
      </c>
      <c r="F129" s="208"/>
      <c r="G129" s="209"/>
      <c r="H129" s="86" t="str">
        <f t="shared" si="22"/>
        <v>---</v>
      </c>
      <c r="I129" s="86" t="str">
        <f t="shared" si="23"/>
        <v>---</v>
      </c>
      <c r="J129" s="86" t="str">
        <f t="shared" si="24"/>
        <v>---</v>
      </c>
      <c r="K129" s="86" t="str">
        <f t="shared" si="25"/>
        <v>---</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324"/>
      <c r="C130" s="331"/>
      <c r="D130" s="332"/>
      <c r="E130" s="207" t="s">
        <v>155</v>
      </c>
      <c r="F130" s="208"/>
      <c r="G130" s="209"/>
      <c r="H130" s="86" t="str">
        <f t="shared" si="22"/>
        <v>---</v>
      </c>
      <c r="I130" s="86" t="str">
        <f t="shared" si="23"/>
        <v>---</v>
      </c>
      <c r="J130" s="86" t="str">
        <f t="shared" si="24"/>
        <v>---</v>
      </c>
      <c r="K130" s="86" t="str">
        <f t="shared" si="25"/>
        <v>---</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324"/>
      <c r="C131" s="366"/>
      <c r="D131" s="367"/>
      <c r="E131" s="207" t="s">
        <v>157</v>
      </c>
      <c r="F131" s="208"/>
      <c r="G131" s="209"/>
      <c r="H131" s="86" t="str">
        <f t="shared" si="22"/>
        <v>---</v>
      </c>
      <c r="I131" s="86" t="str">
        <f t="shared" si="23"/>
        <v>---</v>
      </c>
      <c r="J131" s="86" t="str">
        <f t="shared" si="24"/>
        <v>---</v>
      </c>
      <c r="K131" s="86" t="str">
        <f t="shared" si="25"/>
        <v>---</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324"/>
      <c r="C132" s="364" t="s">
        <v>230</v>
      </c>
      <c r="D132" s="365"/>
      <c r="E132" s="207" t="s">
        <v>231</v>
      </c>
      <c r="F132" s="208"/>
      <c r="G132" s="209"/>
      <c r="H132" s="86" t="str">
        <f t="shared" si="22"/>
        <v>---</v>
      </c>
      <c r="I132" s="86" t="str">
        <f t="shared" si="23"/>
        <v>---</v>
      </c>
      <c r="J132" s="86" t="str">
        <f t="shared" si="24"/>
        <v>---</v>
      </c>
      <c r="K132" s="86" t="str">
        <f t="shared" si="25"/>
        <v>---</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324"/>
      <c r="C133" s="331"/>
      <c r="D133" s="332"/>
      <c r="E133" s="207" t="s">
        <v>232</v>
      </c>
      <c r="F133" s="208"/>
      <c r="G133" s="209"/>
      <c r="H133" s="86" t="str">
        <f t="shared" si="22"/>
        <v>---</v>
      </c>
      <c r="I133" s="86" t="str">
        <f t="shared" si="23"/>
        <v>---</v>
      </c>
      <c r="J133" s="86" t="str">
        <f t="shared" si="24"/>
        <v>---</v>
      </c>
      <c r="K133" s="86" t="str">
        <f t="shared" si="25"/>
        <v>---</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324"/>
      <c r="C134" s="331"/>
      <c r="D134" s="332"/>
      <c r="E134" s="207" t="s">
        <v>164</v>
      </c>
      <c r="F134" s="208"/>
      <c r="G134" s="209"/>
      <c r="H134" s="86" t="str">
        <f t="shared" si="22"/>
        <v>---</v>
      </c>
      <c r="I134" s="86" t="str">
        <f t="shared" si="23"/>
        <v>---</v>
      </c>
      <c r="J134" s="86" t="str">
        <f t="shared" si="24"/>
        <v>---</v>
      </c>
      <c r="K134" s="86" t="str">
        <f t="shared" si="25"/>
        <v>---</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325"/>
      <c r="C135" s="366"/>
      <c r="D135" s="367"/>
      <c r="E135" s="207" t="s">
        <v>235</v>
      </c>
      <c r="F135" s="208"/>
      <c r="G135" s="210"/>
      <c r="H135" s="86" t="str">
        <f t="shared" si="22"/>
        <v>---</v>
      </c>
      <c r="I135" s="86" t="str">
        <f t="shared" si="23"/>
        <v>---</v>
      </c>
      <c r="J135" s="86" t="str">
        <f t="shared" si="24"/>
        <v>---</v>
      </c>
      <c r="K135" s="86" t="str">
        <f t="shared" si="25"/>
        <v>---</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6.899999999999999" thickBot="1">
      <c r="B136" s="207" t="s">
        <v>168</v>
      </c>
      <c r="C136" s="212"/>
      <c r="D136" s="212"/>
      <c r="E136" s="212"/>
      <c r="F136" s="213"/>
      <c r="G136" s="209"/>
      <c r="H136" s="89">
        <f>AX42</f>
        <v>0</v>
      </c>
      <c r="I136" s="89">
        <f>AX36</f>
        <v>0</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6.899999999999999" thickBot="1">
      <c r="B137" s="207" t="s">
        <v>170</v>
      </c>
      <c r="C137" s="212"/>
      <c r="D137" s="212"/>
      <c r="E137" s="212"/>
      <c r="F137" s="213"/>
      <c r="G137" s="209"/>
      <c r="H137" s="89">
        <f>AY42</f>
        <v>0</v>
      </c>
      <c r="I137" s="89">
        <f>AY36</f>
        <v>0</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6.899999999999999" thickBot="1">
      <c r="B138" s="207" t="s">
        <v>172</v>
      </c>
      <c r="C138" s="212"/>
      <c r="D138" s="212"/>
      <c r="E138" s="212"/>
      <c r="F138" s="213"/>
      <c r="G138" s="209"/>
      <c r="H138" s="89">
        <f>AZ42</f>
        <v>0</v>
      </c>
      <c r="I138" s="89">
        <f>AZ36</f>
        <v>0</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6.899999999999999" thickBot="1">
      <c r="B139" s="90"/>
      <c r="C139" s="123"/>
      <c r="D139" s="124" t="s">
        <v>174</v>
      </c>
      <c r="E139" s="125"/>
      <c r="F139" s="91"/>
      <c r="G139" s="92"/>
      <c r="H139" s="93" t="str">
        <f>BA43</f>
        <v/>
      </c>
      <c r="I139" s="93" t="str">
        <f>BA37</f>
        <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ht="13.9">
      <c r="B140" s="1"/>
      <c r="C140" s="1"/>
      <c r="D140" s="1"/>
      <c r="E140" s="1"/>
      <c r="F140" s="1"/>
      <c r="G140" s="1"/>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3.15" customHeight="1">
      <c r="B141" s="315" t="s">
        <v>234</v>
      </c>
      <c r="C141" s="316"/>
      <c r="D141" s="316"/>
      <c r="E141" s="316"/>
      <c r="F141" s="316"/>
      <c r="G141" s="316"/>
      <c r="H141" s="316"/>
      <c r="I141" s="316"/>
      <c r="J141" s="316"/>
      <c r="K141" s="317"/>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ht="13.9">
      <c r="B142" s="318"/>
      <c r="C142" s="319"/>
      <c r="D142" s="319"/>
      <c r="E142" s="319"/>
      <c r="F142" s="319"/>
      <c r="G142" s="319"/>
      <c r="H142" s="319"/>
      <c r="I142" s="319"/>
      <c r="J142" s="319"/>
      <c r="K142" s="320"/>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ht="13.9">
      <c r="B143" s="318"/>
      <c r="C143" s="319"/>
      <c r="D143" s="319"/>
      <c r="E143" s="319"/>
      <c r="F143" s="319"/>
      <c r="G143" s="319"/>
      <c r="H143" s="319"/>
      <c r="I143" s="319"/>
      <c r="J143" s="319"/>
      <c r="K143" s="320"/>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ht="13.9">
      <c r="B144" s="318"/>
      <c r="C144" s="319"/>
      <c r="D144" s="319"/>
      <c r="E144" s="319"/>
      <c r="F144" s="319"/>
      <c r="G144" s="319"/>
      <c r="H144" s="319"/>
      <c r="I144" s="319"/>
      <c r="J144" s="319"/>
      <c r="K144" s="320"/>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ht="13.9">
      <c r="B145" s="318"/>
      <c r="C145" s="319"/>
      <c r="D145" s="319"/>
      <c r="E145" s="319"/>
      <c r="F145" s="319"/>
      <c r="G145" s="319"/>
      <c r="H145" s="319"/>
      <c r="I145" s="319"/>
      <c r="J145" s="319"/>
      <c r="K145" s="320"/>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ht="13.9">
      <c r="B146" s="318"/>
      <c r="C146" s="319"/>
      <c r="D146" s="319"/>
      <c r="E146" s="319"/>
      <c r="F146" s="319"/>
      <c r="G146" s="319"/>
      <c r="H146" s="319"/>
      <c r="I146" s="319"/>
      <c r="J146" s="319"/>
      <c r="K146" s="320"/>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ht="13.9">
      <c r="B147" s="318"/>
      <c r="C147" s="319"/>
      <c r="D147" s="319"/>
      <c r="E147" s="319"/>
      <c r="F147" s="319"/>
      <c r="G147" s="319"/>
      <c r="H147" s="319"/>
      <c r="I147" s="319"/>
      <c r="J147" s="319"/>
      <c r="K147" s="320"/>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ht="13.9">
      <c r="B148" s="318"/>
      <c r="C148" s="319"/>
      <c r="D148" s="319"/>
      <c r="E148" s="319"/>
      <c r="F148" s="319"/>
      <c r="G148" s="319"/>
      <c r="H148" s="319"/>
      <c r="I148" s="319"/>
      <c r="J148" s="319"/>
      <c r="K148" s="320"/>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ht="13.9">
      <c r="B149" s="318"/>
      <c r="C149" s="319"/>
      <c r="D149" s="319"/>
      <c r="E149" s="319"/>
      <c r="F149" s="319"/>
      <c r="G149" s="319"/>
      <c r="H149" s="319"/>
      <c r="I149" s="319"/>
      <c r="J149" s="319"/>
      <c r="K149" s="320"/>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ht="13.9">
      <c r="B150" s="318"/>
      <c r="C150" s="319"/>
      <c r="D150" s="319"/>
      <c r="E150" s="319"/>
      <c r="F150" s="319"/>
      <c r="G150" s="319"/>
      <c r="H150" s="319"/>
      <c r="I150" s="319"/>
      <c r="J150" s="319"/>
      <c r="K150" s="320"/>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ht="13.9">
      <c r="B151" s="318"/>
      <c r="C151" s="319"/>
      <c r="D151" s="319"/>
      <c r="E151" s="319"/>
      <c r="F151" s="319"/>
      <c r="G151" s="319"/>
      <c r="H151" s="319"/>
      <c r="I151" s="319"/>
      <c r="J151" s="319"/>
      <c r="K151" s="320"/>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ht="13.9">
      <c r="B152" s="318"/>
      <c r="C152" s="319"/>
      <c r="D152" s="319"/>
      <c r="E152" s="319"/>
      <c r="F152" s="319"/>
      <c r="G152" s="319"/>
      <c r="H152" s="319"/>
      <c r="I152" s="319"/>
      <c r="J152" s="319"/>
      <c r="K152" s="320"/>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ht="13.9">
      <c r="B153" s="318"/>
      <c r="C153" s="319"/>
      <c r="D153" s="319"/>
      <c r="E153" s="319"/>
      <c r="F153" s="319"/>
      <c r="G153" s="319"/>
      <c r="H153" s="319"/>
      <c r="I153" s="319"/>
      <c r="J153" s="319"/>
      <c r="K153" s="320"/>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ht="13.9">
      <c r="B154" s="318"/>
      <c r="C154" s="319"/>
      <c r="D154" s="319"/>
      <c r="E154" s="319"/>
      <c r="F154" s="319"/>
      <c r="G154" s="319"/>
      <c r="H154" s="319"/>
      <c r="I154" s="319"/>
      <c r="J154" s="319"/>
      <c r="K154" s="320"/>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ht="13.9">
      <c r="B155" s="321"/>
      <c r="C155" s="322"/>
      <c r="D155" s="322"/>
      <c r="E155" s="322"/>
      <c r="F155" s="322"/>
      <c r="G155" s="322"/>
      <c r="H155" s="322"/>
      <c r="I155" s="322"/>
      <c r="J155" s="322"/>
      <c r="K155" s="323"/>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ht="13.9">
      <c r="B156" s="1"/>
      <c r="C156" s="1"/>
      <c r="D156" s="1"/>
      <c r="E156" s="1"/>
      <c r="F156" s="1"/>
      <c r="G156" s="1"/>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ht="13.9">
      <c r="B157" s="1"/>
      <c r="C157" s="1"/>
      <c r="D157" s="1"/>
      <c r="E157" s="1"/>
      <c r="F157" s="1"/>
      <c r="G157" s="1"/>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ht="13.9" hidden="1">
      <c r="B158" s="1"/>
      <c r="C158" s="1"/>
      <c r="D158" s="1"/>
      <c r="E158" s="1"/>
      <c r="F158" s="1"/>
      <c r="G158" s="1"/>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ht="13.9" hidden="1">
      <c r="B159" s="1"/>
      <c r="C159" s="1"/>
      <c r="D159" s="1"/>
      <c r="E159" s="1"/>
      <c r="F159" s="1"/>
      <c r="G159" s="1"/>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ht="13.9" hidden="1">
      <c r="B160" s="1"/>
      <c r="C160" s="1"/>
      <c r="D160" s="1"/>
      <c r="E160" s="1"/>
      <c r="F160" s="1"/>
      <c r="G160" s="1"/>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ht="13.9" hidden="1">
      <c r="B161" s="1"/>
      <c r="C161" s="1"/>
      <c r="D161" s="1"/>
      <c r="E161" s="1"/>
      <c r="F161" s="1"/>
      <c r="G161" s="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ht="13.9" hidden="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ht="13.9" hidden="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ht="13.9" hidden="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ht="13.9" hidden="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ht="13.9" hidden="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ht="13.9" hidden="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ht="13.9" hidden="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ht="13.9" hidden="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ht="13.9" hidden="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ht="13.9" hidden="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ht="13.9" hidden="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ht="13.9" hidden="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sheetData>
  <protectedRanges>
    <protectedRange sqref="BL37:BV58 BR78:BR107 BV3:CE27 AR113:AT137 Y3:AH27" name="Expected"/>
    <protectedRange sqref="H3:K27" name="Year4Range"/>
    <protectedRange sqref="X3:X27 L3:R27" name="Year5Range"/>
  </protectedRanges>
  <mergeCells count="40">
    <mergeCell ref="B141:K155"/>
    <mergeCell ref="B117:B128"/>
    <mergeCell ref="C117:D119"/>
    <mergeCell ref="C120:D122"/>
    <mergeCell ref="C123:D125"/>
    <mergeCell ref="C126:D128"/>
    <mergeCell ref="B129:B135"/>
    <mergeCell ref="C129:D131"/>
    <mergeCell ref="C132:D135"/>
    <mergeCell ref="B111:B116"/>
    <mergeCell ref="C111:D112"/>
    <mergeCell ref="C113:D116"/>
    <mergeCell ref="B31:F31"/>
    <mergeCell ref="B33:C34"/>
    <mergeCell ref="B35:K35"/>
    <mergeCell ref="B36:D36"/>
    <mergeCell ref="E36:H36"/>
    <mergeCell ref="I36:K36"/>
    <mergeCell ref="B37:D37"/>
    <mergeCell ref="E37:H37"/>
    <mergeCell ref="I37:K37"/>
    <mergeCell ref="C110:D110"/>
    <mergeCell ref="E110:G110"/>
    <mergeCell ref="G72:K72"/>
    <mergeCell ref="B30:G30"/>
    <mergeCell ref="C2:D2"/>
    <mergeCell ref="E2:G2"/>
    <mergeCell ref="B3:B8"/>
    <mergeCell ref="C3:D4"/>
    <mergeCell ref="C5:D8"/>
    <mergeCell ref="B9:B20"/>
    <mergeCell ref="C9:D11"/>
    <mergeCell ref="C12:D14"/>
    <mergeCell ref="C15:D17"/>
    <mergeCell ref="C18:D20"/>
    <mergeCell ref="B21:B27"/>
    <mergeCell ref="C21:D23"/>
    <mergeCell ref="C24:D27"/>
    <mergeCell ref="B28:G28"/>
    <mergeCell ref="B29:G29"/>
  </mergeCells>
  <conditionalFormatting sqref="D43:D45 F43:F45 H43:H45 J43:J45">
    <cfRule type="containsErrors" dxfId="44" priority="11">
      <formula>ISERROR(D43)</formula>
    </cfRule>
  </conditionalFormatting>
  <conditionalFormatting sqref="H111:I135">
    <cfRule type="containsText" dxfId="43" priority="1" operator="containsText" text="error">
      <formula>NOT(ISERROR(SEARCH("error",H111)))</formula>
    </cfRule>
  </conditionalFormatting>
  <conditionalFormatting sqref="H3:K9 R3:R27 Y3:AH27 AK3:AT27 AV3:AV27 BJ3:BT27 BV3:CE27 L4:L21 M4:Q27 I10:K12 H10:H27 K13:K21 I13:J27 K22:L27">
    <cfRule type="containsText" dxfId="42" priority="8" operator="containsText" text="*80">
      <formula>NOT(ISERROR(SEARCH("*80",H3)))</formula>
    </cfRule>
    <cfRule type="containsText" dxfId="41" priority="9" operator="containsText" text="60-79">
      <formula>NOT(ISERROR(SEARCH("60-79",H3)))</formula>
    </cfRule>
    <cfRule type="containsText" dxfId="40" priority="10" operator="containsText" text="&lt;60">
      <formula>NOT(ISERROR(SEARCH("&lt;60",H3)))</formula>
    </cfRule>
  </conditionalFormatting>
  <conditionalFormatting sqref="I111:K135 H111:H139">
    <cfRule type="containsText" dxfId="39" priority="2" operator="containsText" text="80">
      <formula>NOT(ISERROR(SEARCH("80",H111)))</formula>
    </cfRule>
    <cfRule type="containsText" dxfId="38" priority="3" operator="containsText" text="60-79">
      <formula>NOT(ISERROR(SEARCH("60-79",H111)))</formula>
    </cfRule>
    <cfRule type="containsText" dxfId="37" priority="4" operator="containsText" text="&lt;60">
      <formula>NOT(ISERROR(SEARCH("&lt;60",H111)))</formula>
    </cfRule>
  </conditionalFormatting>
  <conditionalFormatting sqref="L3:Q3">
    <cfRule type="containsText" dxfId="36" priority="5" operator="containsText" text="*80">
      <formula>NOT(ISERROR(SEARCH("*80",L3)))</formula>
    </cfRule>
    <cfRule type="containsText" dxfId="35" priority="6" operator="containsText" text="60-79">
      <formula>NOT(ISERROR(SEARCH("60-79",L3)))</formula>
    </cfRule>
    <cfRule type="containsText" dxfId="34" priority="7" operator="containsText" text="&lt;60">
      <formula>NOT(ISERROR(SEARCH("&lt;60",L3)))</formula>
    </cfRule>
  </conditionalFormatting>
  <dataValidations count="2">
    <dataValidation type="list" allowBlank="1" showInputMessage="1" showErrorMessage="1" errorTitle="Error in entry" error="Please use list items only." sqref="H3:R27 Y3:AH27" xr:uid="{9016D6DD-82AB-4E88-8BD8-4F531D9E6B02}">
      <formula1>ValidDepts</formula1>
    </dataValidation>
    <dataValidation allowBlank="1" showInputMessage="1" showErrorMessage="1" errorTitle="Error in entry" error="Please use list items only." sqref="BL37:BV58 BJ35:BT35 BJ28:BT31 BV28:CE31 AK3:AT30 AU113:BE137" xr:uid="{366F5854-4894-485B-9091-597915D1A766}"/>
  </dataValidations>
  <pageMargins left="0.70866141732283472" right="0.70866141732283472" top="0.74803149606299213" bottom="0.74803149606299213" header="0.31496062992125984" footer="0.31496062992125984"/>
  <pageSetup paperSize="9" scale="68" fitToHeight="0" orientation="portrait"/>
  <rowBreaks count="1" manualBreakCount="1">
    <brk id="108" max="12" man="1"/>
  </rowBreaks>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E03C4-F1CC-4C31-BDEA-87BC921B5642}">
  <sheetPr>
    <pageSetUpPr fitToPage="1"/>
  </sheetPr>
  <dimension ref="A1:CN173"/>
  <sheetViews>
    <sheetView showGridLines="0" topLeftCell="A54" zoomScaleNormal="100" zoomScaleSheetLayoutView="80" zoomScalePageLayoutView="25" workbookViewId="0">
      <selection activeCell="G72" sqref="G72:K72"/>
    </sheetView>
  </sheetViews>
  <sheetFormatPr defaultColWidth="8.7109375" defaultRowHeight="13.15" customHeight="1" zeroHeight="1"/>
  <cols>
    <col min="1" max="1" width="2.7109375" style="1" customWidth="1"/>
    <col min="2" max="6" width="10.7109375" style="1" customWidth="1"/>
    <col min="7" max="7" width="20.42578125" style="1" customWidth="1"/>
    <col min="8" max="13" width="10.7109375" style="8" customWidth="1"/>
    <col min="14" max="16" width="10.7109375" style="8" hidden="1" customWidth="1"/>
    <col min="17" max="23" width="10.7109375" style="1" hidden="1" customWidth="1"/>
    <col min="24" max="24" width="2.7109375" style="1" customWidth="1"/>
    <col min="25" max="26" width="10.7109375" style="1" customWidth="1"/>
    <col min="27" max="27" width="10.7109375" style="8" customWidth="1"/>
    <col min="28" max="28" width="10.7109375" style="1" customWidth="1"/>
    <col min="29" max="29" width="11.7109375" style="1" customWidth="1"/>
    <col min="30" max="34" width="10.7109375" style="8" hidden="1" customWidth="1"/>
    <col min="35" max="35" width="2.7109375" style="8" customWidth="1"/>
    <col min="36" max="36" width="5.42578125" style="8" customWidth="1"/>
    <col min="37" max="37" width="12.28515625" style="1" hidden="1" customWidth="1"/>
    <col min="38" max="38" width="9.28515625" style="1" hidden="1" customWidth="1"/>
    <col min="39" max="39" width="15.28515625" style="1" hidden="1" customWidth="1"/>
    <col min="40" max="40" width="10" style="1" hidden="1" customWidth="1"/>
    <col min="41" max="41" width="13.42578125" style="1" hidden="1" customWidth="1"/>
    <col min="42" max="42" width="15.7109375" style="1" hidden="1" customWidth="1"/>
    <col min="43" max="43" width="13.7109375" style="1" hidden="1" customWidth="1"/>
    <col min="44" max="44" width="12.7109375" style="1" hidden="1" customWidth="1"/>
    <col min="45" max="49" width="8.7109375" style="1" hidden="1" customWidth="1"/>
    <col min="50" max="50" width="16.7109375" style="1" hidden="1" customWidth="1"/>
    <col min="51" max="51" width="8.7109375" style="1" hidden="1" customWidth="1"/>
    <col min="52" max="53" width="11.7109375" style="1" hidden="1" customWidth="1"/>
    <col min="54" max="63" width="8.7109375" style="1" hidden="1" customWidth="1"/>
    <col min="64" max="64" width="13" style="8" hidden="1" customWidth="1"/>
    <col min="65" max="65" width="11.28515625" style="8" hidden="1" customWidth="1"/>
    <col min="66" max="68" width="8.7109375" style="8" hidden="1" customWidth="1"/>
    <col min="69" max="71" width="13" style="8" hidden="1" customWidth="1"/>
    <col min="72" max="72" width="11.7109375" style="8" hidden="1" customWidth="1"/>
    <col min="73" max="73" width="7.42578125" style="8" hidden="1" customWidth="1"/>
    <col min="74" max="74" width="13.28515625" style="8" hidden="1" customWidth="1"/>
    <col min="75" max="82" width="7.42578125" style="8" hidden="1" customWidth="1"/>
    <col min="83" max="84" width="6.7109375" style="8" hidden="1" customWidth="1"/>
    <col min="85" max="85" width="8.7109375" style="1" hidden="1" customWidth="1"/>
    <col min="86" max="86" width="11.28515625" style="8" hidden="1" customWidth="1"/>
    <col min="87" max="87" width="8.7109375" style="1" hidden="1" customWidth="1"/>
    <col min="88" max="88" width="8.7109375" style="8" hidden="1" customWidth="1"/>
    <col min="89" max="89" width="8.7109375" style="1" hidden="1" customWidth="1"/>
    <col min="90" max="90" width="8.7109375" style="8" hidden="1" customWidth="1"/>
    <col min="91" max="91" width="8.7109375" style="1" hidden="1" customWidth="1"/>
    <col min="92" max="92" width="8.7109375" style="8" hidden="1" customWidth="1"/>
    <col min="93" max="16383" width="0" style="1" hidden="1" customWidth="1"/>
    <col min="16384" max="16384" width="0.28515625" style="1" customWidth="1"/>
  </cols>
  <sheetData>
    <row r="1" spans="2:92" ht="7.15" customHeight="1" thickBot="1">
      <c r="H1" s="2"/>
      <c r="I1" s="3"/>
      <c r="J1" s="3"/>
      <c r="K1" s="3"/>
      <c r="L1" s="3"/>
      <c r="M1" s="4"/>
      <c r="N1" s="4"/>
      <c r="O1" s="4"/>
      <c r="P1" s="4"/>
      <c r="AA1" s="3"/>
      <c r="AD1" s="3"/>
      <c r="AE1" s="3"/>
      <c r="AF1" s="3"/>
      <c r="AG1" s="3"/>
      <c r="AH1" s="3"/>
      <c r="AI1" s="3"/>
      <c r="AJ1" s="3"/>
      <c r="AW1" s="5" t="s">
        <v>38</v>
      </c>
      <c r="AX1" s="5"/>
      <c r="BE1" s="1" t="s">
        <v>39</v>
      </c>
      <c r="BJ1" s="5" t="s">
        <v>40</v>
      </c>
      <c r="BK1" s="5"/>
      <c r="BL1" s="6"/>
      <c r="BM1" s="7"/>
      <c r="BN1" s="3"/>
      <c r="BO1" s="3"/>
      <c r="BP1" s="3"/>
      <c r="BT1" s="4"/>
      <c r="BU1" s="4"/>
      <c r="BV1" s="9" t="s">
        <v>41</v>
      </c>
      <c r="BW1" s="10"/>
      <c r="BX1" s="10"/>
      <c r="BY1" s="10"/>
      <c r="BZ1" s="11"/>
      <c r="CH1" s="3"/>
      <c r="CJ1" s="3"/>
      <c r="CL1" s="3"/>
      <c r="CN1" s="3"/>
    </row>
    <row r="2" spans="2:92" ht="41.65" customHeight="1" thickBot="1">
      <c r="B2" s="12" t="s">
        <v>42</v>
      </c>
      <c r="C2" s="266" t="s">
        <v>43</v>
      </c>
      <c r="D2" s="267"/>
      <c r="E2" s="266" t="s">
        <v>44</v>
      </c>
      <c r="F2" s="268"/>
      <c r="G2" s="267"/>
      <c r="H2" s="152" t="s">
        <v>45</v>
      </c>
      <c r="I2" s="145" t="s">
        <v>46</v>
      </c>
      <c r="J2" s="147" t="s">
        <v>47</v>
      </c>
      <c r="K2" s="153" t="s">
        <v>48</v>
      </c>
      <c r="L2" s="148" t="s">
        <v>49</v>
      </c>
      <c r="M2" s="13" t="s">
        <v>50</v>
      </c>
      <c r="N2" s="13" t="s">
        <v>51</v>
      </c>
      <c r="O2" s="13" t="s">
        <v>52</v>
      </c>
      <c r="P2" s="13" t="s">
        <v>53</v>
      </c>
      <c r="Q2" s="13" t="s">
        <v>54</v>
      </c>
      <c r="R2" s="14" t="s">
        <v>55</v>
      </c>
      <c r="Y2" s="146" t="s">
        <v>56</v>
      </c>
      <c r="Z2" s="150" t="s">
        <v>57</v>
      </c>
      <c r="AA2" s="154" t="s">
        <v>58</v>
      </c>
      <c r="AB2" s="149" t="s">
        <v>59</v>
      </c>
      <c r="AC2" s="151" t="s">
        <v>60</v>
      </c>
      <c r="AD2" s="15" t="s">
        <v>61</v>
      </c>
      <c r="AE2" s="15" t="s">
        <v>62</v>
      </c>
      <c r="AF2" s="15" t="s">
        <v>63</v>
      </c>
      <c r="AG2" s="15" t="s">
        <v>64</v>
      </c>
      <c r="AH2" s="15" t="s">
        <v>65</v>
      </c>
      <c r="AK2" s="16" t="s">
        <v>66</v>
      </c>
      <c r="AL2" s="16" t="s">
        <v>67</v>
      </c>
      <c r="AM2" s="16" t="s">
        <v>68</v>
      </c>
      <c r="AN2" s="16" t="s">
        <v>69</v>
      </c>
      <c r="AO2" s="16" t="s">
        <v>70</v>
      </c>
      <c r="AP2" s="16" t="s">
        <v>71</v>
      </c>
      <c r="AQ2" s="16" t="s">
        <v>72</v>
      </c>
      <c r="AR2" s="16" t="s">
        <v>73</v>
      </c>
      <c r="AS2" s="16" t="s">
        <v>74</v>
      </c>
      <c r="AT2" s="16" t="s">
        <v>75</v>
      </c>
      <c r="AW2" s="17" t="s">
        <v>76</v>
      </c>
      <c r="AX2" s="17" t="s">
        <v>77</v>
      </c>
      <c r="AY2" s="17" t="s">
        <v>78</v>
      </c>
      <c r="AZ2" s="17" t="s">
        <v>79</v>
      </c>
      <c r="BA2" s="17" t="s">
        <v>80</v>
      </c>
      <c r="BB2" s="17" t="s">
        <v>81</v>
      </c>
      <c r="BC2" s="17" t="s">
        <v>82</v>
      </c>
      <c r="BE2" s="1" t="s">
        <v>83</v>
      </c>
      <c r="BF2" s="1" t="s">
        <v>84</v>
      </c>
      <c r="BJ2" s="18" t="s">
        <v>85</v>
      </c>
      <c r="BK2" s="18" t="s">
        <v>86</v>
      </c>
      <c r="BL2" s="18" t="s">
        <v>87</v>
      </c>
      <c r="BM2" s="18" t="s">
        <v>88</v>
      </c>
      <c r="BN2" s="18" t="s">
        <v>89</v>
      </c>
      <c r="BO2" s="18" t="s">
        <v>90</v>
      </c>
      <c r="BP2" s="18" t="s">
        <v>91</v>
      </c>
      <c r="BQ2" s="18" t="s">
        <v>92</v>
      </c>
      <c r="BR2" s="18" t="s">
        <v>93</v>
      </c>
      <c r="BS2" s="18" t="s">
        <v>94</v>
      </c>
      <c r="BT2" s="18" t="s">
        <v>95</v>
      </c>
      <c r="BV2" s="19" t="s">
        <v>96</v>
      </c>
      <c r="BW2" s="19" t="s">
        <v>97</v>
      </c>
      <c r="BX2" s="19" t="s">
        <v>98</v>
      </c>
      <c r="BY2" s="19" t="s">
        <v>99</v>
      </c>
      <c r="BZ2" s="19" t="s">
        <v>100</v>
      </c>
      <c r="CA2" s="19" t="s">
        <v>101</v>
      </c>
      <c r="CB2" s="19" t="s">
        <v>102</v>
      </c>
      <c r="CC2" s="19" t="s">
        <v>103</v>
      </c>
      <c r="CD2" s="19" t="s">
        <v>104</v>
      </c>
      <c r="CE2" s="19" t="s">
        <v>105</v>
      </c>
    </row>
    <row r="3" spans="2:92" ht="13.5" customHeight="1" thickBot="1">
      <c r="B3" s="351">
        <v>1</v>
      </c>
      <c r="C3" s="354" t="s">
        <v>106</v>
      </c>
      <c r="D3" s="355"/>
      <c r="E3" s="204" t="s">
        <v>107</v>
      </c>
      <c r="F3" s="205"/>
      <c r="G3" s="206"/>
      <c r="H3" s="25" t="s">
        <v>109</v>
      </c>
      <c r="I3" s="25" t="s">
        <v>109</v>
      </c>
      <c r="J3" s="25" t="s">
        <v>109</v>
      </c>
      <c r="K3" s="25" t="s">
        <v>109</v>
      </c>
      <c r="L3" s="24" t="s">
        <v>109</v>
      </c>
      <c r="M3" s="24" t="s">
        <v>109</v>
      </c>
      <c r="N3" s="24" t="s">
        <v>109</v>
      </c>
      <c r="O3" s="24" t="s">
        <v>109</v>
      </c>
      <c r="P3" s="24" t="s">
        <v>109</v>
      </c>
      <c r="Q3" s="24" t="s">
        <v>109</v>
      </c>
      <c r="R3" s="26" t="s">
        <v>109</v>
      </c>
      <c r="Y3" s="25" t="s">
        <v>109</v>
      </c>
      <c r="Z3" s="25" t="s">
        <v>109</v>
      </c>
      <c r="AA3" s="25" t="s">
        <v>109</v>
      </c>
      <c r="AB3" s="25" t="s">
        <v>109</v>
      </c>
      <c r="AC3" s="164" t="s">
        <v>109</v>
      </c>
      <c r="AD3" s="23" t="s">
        <v>109</v>
      </c>
      <c r="AE3" s="23" t="s">
        <v>109</v>
      </c>
      <c r="AF3" s="23" t="s">
        <v>109</v>
      </c>
      <c r="AG3" s="23" t="s">
        <v>109</v>
      </c>
      <c r="AH3" s="23" t="s">
        <v>109</v>
      </c>
      <c r="AK3" s="27" t="str">
        <f t="shared" ref="AK3:AT25" si="0">IFERROR(IF(I3="---","",IF(Y3="---","No Target Set",IF(BV3=BK3,"On Target",IF(BV3&gt;BK3,"Behind",IF(BV3&lt;BK3,"Ahead"))))),"")</f>
        <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111</v>
      </c>
      <c r="AX3" s="30" t="str">
        <f t="shared" ref="AX3:AX27" si="1">_xlfn.IFNA(LOOKUP(2,1/(H3:R3&lt;&gt;"---"),H3:R3),"---")</f>
        <v>---</v>
      </c>
      <c r="AY3" s="50" t="e">
        <f>VALUE(IF(AX3="---","",VLOOKUP(AX3,List1678345679102478[],2,FALSE)))</f>
        <v>#VALUE!</v>
      </c>
      <c r="AZ3" s="1" t="str">
        <f t="shared" ref="AZ3:AZ27" si="2">_xlfn.IFNA(LOOKUP(2,1/(H3:Q3&lt;&gt;"---"),X3:AF3),"---")</f>
        <v>---</v>
      </c>
      <c r="BA3" s="1" t="e">
        <f>VALUE(IF(AZ3="---","",VLOOKUP(AZ3,List1678345679102478[],2,FALSE)))</f>
        <v>#VALUE!</v>
      </c>
      <c r="BB3" s="1" t="str">
        <f t="shared" ref="BB3:BB27" si="3">_xlfn.IFNA(LOOKUP(2,1/(AK3:AT3&lt;&gt;""),AK3:AT3),"---")</f>
        <v>---</v>
      </c>
      <c r="BC3" s="1" t="str">
        <f t="shared" ref="BC3:BC27" si="4">_xlfn.IFNA(LOOKUP(2,1/(H3:R3&lt;&gt;"---"),H$2:R$2),"---")</f>
        <v>---</v>
      </c>
      <c r="BE3" s="31" t="s">
        <v>109</v>
      </c>
      <c r="BI3" s="29" t="s">
        <v>111</v>
      </c>
      <c r="BJ3" s="161" t="str">
        <f>IF(H3="---","",VLOOKUP(H3,List1678345679102478[],2,FALSE))</f>
        <v/>
      </c>
      <c r="BK3" s="161" t="str">
        <f>IF(I3="---","",VLOOKUP(I3,List1678345679102478[],2,FALSE))</f>
        <v/>
      </c>
      <c r="BL3" s="161" t="str">
        <f>IF(J3="---","",VLOOKUP(J3,List1678345679102478[],2,FALSE))</f>
        <v/>
      </c>
      <c r="BM3" s="161" t="str">
        <f>IF(K3="---","",VLOOKUP(K3,List1678345679102478[],2,FALSE))</f>
        <v/>
      </c>
      <c r="BN3" s="161" t="str">
        <f>IF(L3="---","",VLOOKUP(L3,List1678345679102478[],2,FALSE))</f>
        <v/>
      </c>
      <c r="BO3" s="161" t="str">
        <f>IF(M3="---","",VLOOKUP(M3,List1678345679102478[],2,FALSE))</f>
        <v/>
      </c>
      <c r="BP3" s="161" t="str">
        <f>IF(N3="---","",VLOOKUP(N3,List1678345679102478[],2,FALSE))</f>
        <v/>
      </c>
      <c r="BQ3" s="161" t="str">
        <f>IF(O3="---","",VLOOKUP(O3,List1678345679102478[],2,FALSE))</f>
        <v/>
      </c>
      <c r="BR3" s="161" t="str">
        <f>IF(P3="---","",VLOOKUP(P3,List1678345679102478[],2,FALSE))</f>
        <v/>
      </c>
      <c r="BS3" s="161" t="str">
        <f>IF(Q3="---","",VLOOKUP(Q3,List1678345679102478[],2,FALSE))</f>
        <v/>
      </c>
      <c r="BT3" s="161" t="str">
        <f>IF(R3="---","",VLOOKUP(R3,List1678345679102478[],2,FALSE))</f>
        <v/>
      </c>
      <c r="BU3" s="29" t="s">
        <v>111</v>
      </c>
      <c r="BV3" s="161" t="str">
        <f>IF(Y3="---","",VLOOKUP(Y3,List1678345679102478[],2,FALSE))</f>
        <v/>
      </c>
      <c r="BW3" s="161" t="str">
        <f>IF(Z3="---","",VLOOKUP(Z3,List1678345679102478[],2,FALSE))</f>
        <v/>
      </c>
      <c r="BX3" s="161" t="str">
        <f>IF(AA3="---","",VLOOKUP(AA3,List1678345679102478[],2,FALSE))</f>
        <v/>
      </c>
      <c r="BY3" s="161" t="str">
        <f>IF(AB3="---","",VLOOKUP(AB3,List1678345679102478[],2,FALSE))</f>
        <v/>
      </c>
      <c r="BZ3" s="161" t="str">
        <f>IF(AC3="---","",VLOOKUP(AC3,List1678345679102478[],2,FALSE))</f>
        <v/>
      </c>
      <c r="CA3" s="161" t="str">
        <f>IF(AD3="---","",VLOOKUP(AD3,List1678345679102478[],2,FALSE))</f>
        <v/>
      </c>
      <c r="CB3" s="161" t="str">
        <f>IF(AE3="---","",VLOOKUP(AE3,List1678345679102478[],2,FALSE))</f>
        <v/>
      </c>
      <c r="CC3" s="161" t="str">
        <f>IF(AF3="---","",VLOOKUP(AF3,List1678345679102478[],2,FALSE))</f>
        <v/>
      </c>
      <c r="CD3" s="161" t="str">
        <f>IF(AG3="---","",VLOOKUP(AG3,List1678345679102478[],2,FALSE))</f>
        <v/>
      </c>
      <c r="CE3" s="161" t="str">
        <f>IF(AH3="---","",VLOOKUP(AH3,List1678345679102478[],2,FALSE))</f>
        <v/>
      </c>
    </row>
    <row r="4" spans="2:92" ht="13.5" customHeight="1" thickBot="1">
      <c r="B4" s="352"/>
      <c r="C4" s="354"/>
      <c r="D4" s="355"/>
      <c r="E4" s="204" t="s">
        <v>112</v>
      </c>
      <c r="F4" s="205"/>
      <c r="G4" s="206"/>
      <c r="H4" s="25" t="s">
        <v>109</v>
      </c>
      <c r="I4" s="25" t="s">
        <v>109</v>
      </c>
      <c r="J4" s="25" t="s">
        <v>109</v>
      </c>
      <c r="K4" s="25" t="s">
        <v>109</v>
      </c>
      <c r="L4" s="25" t="s">
        <v>109</v>
      </c>
      <c r="M4" s="25" t="s">
        <v>109</v>
      </c>
      <c r="N4" s="25" t="s">
        <v>109</v>
      </c>
      <c r="O4" s="25" t="s">
        <v>109</v>
      </c>
      <c r="P4" s="25" t="s">
        <v>109</v>
      </c>
      <c r="Q4" s="25" t="s">
        <v>109</v>
      </c>
      <c r="R4" s="32" t="s">
        <v>109</v>
      </c>
      <c r="Y4" s="25" t="s">
        <v>109</v>
      </c>
      <c r="Z4" s="25" t="s">
        <v>109</v>
      </c>
      <c r="AA4" s="25" t="s">
        <v>109</v>
      </c>
      <c r="AB4" s="25" t="s">
        <v>109</v>
      </c>
      <c r="AC4" s="32" t="s">
        <v>109</v>
      </c>
      <c r="AD4" s="23" t="s">
        <v>109</v>
      </c>
      <c r="AE4" s="23" t="s">
        <v>109</v>
      </c>
      <c r="AF4" s="23" t="s">
        <v>109</v>
      </c>
      <c r="AG4" s="23" t="s">
        <v>109</v>
      </c>
      <c r="AH4" s="23" t="s">
        <v>109</v>
      </c>
      <c r="AK4" s="27" t="str">
        <f t="shared" si="0"/>
        <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113</v>
      </c>
      <c r="AX4" s="30" t="str">
        <f t="shared" si="1"/>
        <v>---</v>
      </c>
      <c r="AY4" s="50" t="e">
        <f>VALUE(IF(AX4="---","",VLOOKUP(AX4,List1678345679102478[],2,FALSE)))</f>
        <v>#VALUE!</v>
      </c>
      <c r="AZ4" s="1" t="str">
        <f t="shared" si="2"/>
        <v>---</v>
      </c>
      <c r="BA4" s="1" t="e">
        <f>VALUE(IF(AZ4="---","",VLOOKUP(AZ4,List1678345679102478[],2,FALSE)))</f>
        <v>#VALUE!</v>
      </c>
      <c r="BB4" s="1" t="str">
        <f t="shared" si="3"/>
        <v>---</v>
      </c>
      <c r="BC4" s="1" t="str">
        <f t="shared" si="4"/>
        <v>---</v>
      </c>
      <c r="BE4" s="33" t="s">
        <v>110</v>
      </c>
      <c r="BF4" s="1">
        <v>1</v>
      </c>
      <c r="BI4" s="29" t="s">
        <v>113</v>
      </c>
      <c r="BJ4" s="161" t="str">
        <f>IF(H4="---","",VLOOKUP(H4,List1678345679102478[],2,FALSE))</f>
        <v/>
      </c>
      <c r="BK4" s="161" t="str">
        <f>IF(I4="---","",VLOOKUP(I4,List1678345679102478[],2,FALSE))</f>
        <v/>
      </c>
      <c r="BL4" s="161" t="str">
        <f>IF(J4="---","",VLOOKUP(J4,List1678345679102478[],2,FALSE))</f>
        <v/>
      </c>
      <c r="BM4" s="161" t="str">
        <f>IF(K4="---","",VLOOKUP(K4,List1678345679102478[],2,FALSE))</f>
        <v/>
      </c>
      <c r="BN4" s="161" t="str">
        <f>IF(L4="---","",VLOOKUP(L4,List1678345679102478[],2,FALSE))</f>
        <v/>
      </c>
      <c r="BO4" s="161" t="str">
        <f>IF(M4="---","",VLOOKUP(M4,List1678345679102478[],2,FALSE))</f>
        <v/>
      </c>
      <c r="BP4" s="161" t="str">
        <f>IF(N4="---","",VLOOKUP(N4,List1678345679102478[],2,FALSE))</f>
        <v/>
      </c>
      <c r="BQ4" s="161" t="str">
        <f>IF(O4="---","",VLOOKUP(O4,List1678345679102478[],2,FALSE))</f>
        <v/>
      </c>
      <c r="BR4" s="161" t="str">
        <f>IF(P4="---","",VLOOKUP(P4,List1678345679102478[],2,FALSE))</f>
        <v/>
      </c>
      <c r="BS4" s="161" t="str">
        <f>IF(Q4="---","",VLOOKUP(Q4,List1678345679102478[],2,FALSE))</f>
        <v/>
      </c>
      <c r="BT4" s="161" t="str">
        <f>IF(R4="---","",VLOOKUP(R4,List1678345679102478[],2,FALSE))</f>
        <v/>
      </c>
      <c r="BU4" s="29" t="s">
        <v>113</v>
      </c>
      <c r="BV4" s="161" t="str">
        <f>IF(Y4="---","",VLOOKUP(Y4,List1678345679102478[],2,FALSE))</f>
        <v/>
      </c>
      <c r="BW4" s="161" t="str">
        <f>IF(Z4="---","",VLOOKUP(Z4,List1678345679102478[],2,FALSE))</f>
        <v/>
      </c>
      <c r="BX4" s="161" t="str">
        <f>IF(AA4="---","",VLOOKUP(AA4,List1678345679102478[],2,FALSE))</f>
        <v/>
      </c>
      <c r="BY4" s="161" t="str">
        <f>IF(AB4="---","",VLOOKUP(AB4,List1678345679102478[],2,FALSE))</f>
        <v/>
      </c>
      <c r="BZ4" s="161" t="str">
        <f>IF(AC4="---","",VLOOKUP(AC4,List1678345679102478[],2,FALSE))</f>
        <v/>
      </c>
      <c r="CA4" s="161" t="str">
        <f>IF(AD4="---","",VLOOKUP(AD4,List1678345679102478[],2,FALSE))</f>
        <v/>
      </c>
      <c r="CB4" s="161" t="str">
        <f>IF(AE4="---","",VLOOKUP(AE4,List1678345679102478[],2,FALSE))</f>
        <v/>
      </c>
      <c r="CC4" s="161" t="str">
        <f>IF(AF4="---","",VLOOKUP(AF4,List1678345679102478[],2,FALSE))</f>
        <v/>
      </c>
      <c r="CD4" s="161" t="str">
        <f>IF(AG4="---","",VLOOKUP(AG4,List1678345679102478[],2,FALSE))</f>
        <v/>
      </c>
      <c r="CE4" s="161" t="str">
        <f>IF(AH4="---","",VLOOKUP(AH4,List1678345679102478[],2,FALSE))</f>
        <v/>
      </c>
    </row>
    <row r="5" spans="2:92" ht="13.5" customHeight="1" thickBot="1">
      <c r="B5" s="352"/>
      <c r="C5" s="354" t="s">
        <v>114</v>
      </c>
      <c r="D5" s="355"/>
      <c r="E5" s="204" t="s">
        <v>115</v>
      </c>
      <c r="F5" s="205"/>
      <c r="G5" s="206"/>
      <c r="H5" s="25" t="s">
        <v>109</v>
      </c>
      <c r="I5" s="25" t="s">
        <v>109</v>
      </c>
      <c r="J5" s="25" t="s">
        <v>109</v>
      </c>
      <c r="K5" s="25" t="s">
        <v>109</v>
      </c>
      <c r="L5" s="25" t="s">
        <v>109</v>
      </c>
      <c r="M5" s="25" t="s">
        <v>109</v>
      </c>
      <c r="N5" s="25" t="s">
        <v>109</v>
      </c>
      <c r="O5" s="25" t="s">
        <v>109</v>
      </c>
      <c r="P5" s="25" t="s">
        <v>109</v>
      </c>
      <c r="Q5" s="25" t="s">
        <v>109</v>
      </c>
      <c r="R5" s="32" t="s">
        <v>109</v>
      </c>
      <c r="Y5" s="25" t="s">
        <v>109</v>
      </c>
      <c r="Z5" s="25" t="s">
        <v>109</v>
      </c>
      <c r="AA5" s="25" t="s">
        <v>109</v>
      </c>
      <c r="AB5" s="25" t="s">
        <v>109</v>
      </c>
      <c r="AC5" s="32" t="s">
        <v>109</v>
      </c>
      <c r="AD5" s="23" t="s">
        <v>109</v>
      </c>
      <c r="AE5" s="23" t="s">
        <v>109</v>
      </c>
      <c r="AF5" s="23" t="s">
        <v>109</v>
      </c>
      <c r="AG5" s="23" t="s">
        <v>109</v>
      </c>
      <c r="AH5" s="23" t="s">
        <v>109</v>
      </c>
      <c r="AK5" s="27" t="str">
        <f t="shared" si="0"/>
        <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117</v>
      </c>
      <c r="AX5" s="30" t="str">
        <f t="shared" si="1"/>
        <v>---</v>
      </c>
      <c r="AY5" s="50" t="e">
        <f>VALUE(IF(AX5="---","",VLOOKUP(AX5,List1678345679102478[],2,FALSE)))</f>
        <v>#VALUE!</v>
      </c>
      <c r="AZ5" s="1" t="str">
        <f t="shared" si="2"/>
        <v>---</v>
      </c>
      <c r="BA5" s="1" t="e">
        <f>VALUE(IF(AZ5="---","",VLOOKUP(AZ5,List1678345679102478[],2,FALSE)))</f>
        <v>#VALUE!</v>
      </c>
      <c r="BB5" s="1" t="str">
        <f t="shared" si="3"/>
        <v>---</v>
      </c>
      <c r="BC5" s="1" t="str">
        <f t="shared" si="4"/>
        <v>---</v>
      </c>
      <c r="BE5" s="34" t="s">
        <v>108</v>
      </c>
      <c r="BF5" s="1">
        <v>0.5</v>
      </c>
      <c r="BI5" s="29" t="s">
        <v>117</v>
      </c>
      <c r="BJ5" s="161" t="str">
        <f>IF(H5="---","",VLOOKUP(H5,List1678345679102478[],2,FALSE))</f>
        <v/>
      </c>
      <c r="BK5" s="161" t="str">
        <f>IF(I5="---","",VLOOKUP(I5,List1678345679102478[],2,FALSE))</f>
        <v/>
      </c>
      <c r="BL5" s="161" t="str">
        <f>IF(J5="---","",VLOOKUP(J5,List1678345679102478[],2,FALSE))</f>
        <v/>
      </c>
      <c r="BM5" s="161" t="str">
        <f>IF(K5="---","",VLOOKUP(K5,List1678345679102478[],2,FALSE))</f>
        <v/>
      </c>
      <c r="BN5" s="161" t="str">
        <f>IF(L5="---","",VLOOKUP(L5,List1678345679102478[],2,FALSE))</f>
        <v/>
      </c>
      <c r="BO5" s="161" t="str">
        <f>IF(M5="---","",VLOOKUP(M5,List1678345679102478[],2,FALSE))</f>
        <v/>
      </c>
      <c r="BP5" s="161" t="str">
        <f>IF(N5="---","",VLOOKUP(N5,List1678345679102478[],2,FALSE))</f>
        <v/>
      </c>
      <c r="BQ5" s="161" t="str">
        <f>IF(O5="---","",VLOOKUP(O5,List1678345679102478[],2,FALSE))</f>
        <v/>
      </c>
      <c r="BR5" s="161" t="str">
        <f>IF(P5="---","",VLOOKUP(P5,List1678345679102478[],2,FALSE))</f>
        <v/>
      </c>
      <c r="BS5" s="161" t="str">
        <f>IF(Q5="---","",VLOOKUP(Q5,List1678345679102478[],2,FALSE))</f>
        <v/>
      </c>
      <c r="BT5" s="161" t="str">
        <f>IF(R5="---","",VLOOKUP(R5,List1678345679102478[],2,FALSE))</f>
        <v/>
      </c>
      <c r="BU5" s="29" t="s">
        <v>117</v>
      </c>
      <c r="BV5" s="161" t="str">
        <f>IF(Y5="---","",VLOOKUP(Y5,List1678345679102478[],2,FALSE))</f>
        <v/>
      </c>
      <c r="BW5" s="161" t="str">
        <f>IF(Z5="---","",VLOOKUP(Z5,List1678345679102478[],2,FALSE))</f>
        <v/>
      </c>
      <c r="BX5" s="161" t="str">
        <f>IF(AA5="---","",VLOOKUP(AA5,List1678345679102478[],2,FALSE))</f>
        <v/>
      </c>
      <c r="BY5" s="161" t="str">
        <f>IF(AB5="---","",VLOOKUP(AB5,List1678345679102478[],2,FALSE))</f>
        <v/>
      </c>
      <c r="BZ5" s="161" t="str">
        <f>IF(AC5="---","",VLOOKUP(AC5,List1678345679102478[],2,FALSE))</f>
        <v/>
      </c>
      <c r="CA5" s="161" t="str">
        <f>IF(AD5="---","",VLOOKUP(AD5,List1678345679102478[],2,FALSE))</f>
        <v/>
      </c>
      <c r="CB5" s="161" t="str">
        <f>IF(AE5="---","",VLOOKUP(AE5,List1678345679102478[],2,FALSE))</f>
        <v/>
      </c>
      <c r="CC5" s="161" t="str">
        <f>IF(AF5="---","",VLOOKUP(AF5,List1678345679102478[],2,FALSE))</f>
        <v/>
      </c>
      <c r="CD5" s="161" t="str">
        <f>IF(AG5="---","",VLOOKUP(AG5,List1678345679102478[],2,FALSE))</f>
        <v/>
      </c>
      <c r="CE5" s="161" t="str">
        <f>IF(AH5="---","",VLOOKUP(AH5,List1678345679102478[],2,FALSE))</f>
        <v/>
      </c>
    </row>
    <row r="6" spans="2:92" ht="13.5" customHeight="1" thickBot="1">
      <c r="B6" s="352"/>
      <c r="C6" s="354"/>
      <c r="D6" s="355"/>
      <c r="E6" s="204" t="s">
        <v>118</v>
      </c>
      <c r="F6" s="205"/>
      <c r="G6" s="206"/>
      <c r="H6" s="25" t="s">
        <v>109</v>
      </c>
      <c r="I6" s="25" t="s">
        <v>109</v>
      </c>
      <c r="J6" s="25" t="s">
        <v>109</v>
      </c>
      <c r="K6" s="25" t="s">
        <v>109</v>
      </c>
      <c r="L6" s="25" t="s">
        <v>109</v>
      </c>
      <c r="M6" s="25" t="s">
        <v>109</v>
      </c>
      <c r="N6" s="25" t="s">
        <v>109</v>
      </c>
      <c r="O6" s="25" t="s">
        <v>109</v>
      </c>
      <c r="P6" s="25" t="s">
        <v>109</v>
      </c>
      <c r="Q6" s="25" t="s">
        <v>109</v>
      </c>
      <c r="R6" s="32" t="s">
        <v>109</v>
      </c>
      <c r="Y6" s="25" t="s">
        <v>109</v>
      </c>
      <c r="Z6" s="25" t="s">
        <v>109</v>
      </c>
      <c r="AA6" s="25" t="s">
        <v>109</v>
      </c>
      <c r="AB6" s="25" t="s">
        <v>109</v>
      </c>
      <c r="AC6" s="32" t="s">
        <v>109</v>
      </c>
      <c r="AD6" s="23" t="s">
        <v>109</v>
      </c>
      <c r="AE6" s="23" t="s">
        <v>109</v>
      </c>
      <c r="AF6" s="23" t="s">
        <v>109</v>
      </c>
      <c r="AG6" s="23" t="s">
        <v>109</v>
      </c>
      <c r="AH6" s="23" t="s">
        <v>109</v>
      </c>
      <c r="AK6" s="27" t="str">
        <f t="shared" si="0"/>
        <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119</v>
      </c>
      <c r="AX6" s="30" t="str">
        <f t="shared" si="1"/>
        <v>---</v>
      </c>
      <c r="AY6" s="50" t="e">
        <f>VALUE(IF(AX6="---","",VLOOKUP(AX6,List1678345679102478[],2,FALSE)))</f>
        <v>#VALUE!</v>
      </c>
      <c r="AZ6" s="1" t="str">
        <f t="shared" si="2"/>
        <v>---</v>
      </c>
      <c r="BA6" s="1" t="e">
        <f>VALUE(IF(AZ6="---","",VLOOKUP(AZ6,List1678345679102478[],2,FALSE)))</f>
        <v>#VALUE!</v>
      </c>
      <c r="BB6" s="1" t="str">
        <f t="shared" si="3"/>
        <v>---</v>
      </c>
      <c r="BC6" s="1" t="str">
        <f t="shared" si="4"/>
        <v>---</v>
      </c>
      <c r="BE6" s="35" t="s">
        <v>116</v>
      </c>
      <c r="BF6" s="1">
        <v>0</v>
      </c>
      <c r="BI6" s="29" t="s">
        <v>119</v>
      </c>
      <c r="BJ6" s="161" t="str">
        <f>IF(H6="---","",VLOOKUP(H6,List1678345679102478[],2,FALSE))</f>
        <v/>
      </c>
      <c r="BK6" s="161" t="str">
        <f>IF(I6="---","",VLOOKUP(I6,List1678345679102478[],2,FALSE))</f>
        <v/>
      </c>
      <c r="BL6" s="161" t="str">
        <f>IF(J6="---","",VLOOKUP(J6,List1678345679102478[],2,FALSE))</f>
        <v/>
      </c>
      <c r="BM6" s="161" t="str">
        <f>IF(K6="---","",VLOOKUP(K6,List1678345679102478[],2,FALSE))</f>
        <v/>
      </c>
      <c r="BN6" s="161" t="str">
        <f>IF(L6="---","",VLOOKUP(L6,List1678345679102478[],2,FALSE))</f>
        <v/>
      </c>
      <c r="BO6" s="161" t="str">
        <f>IF(M6="---","",VLOOKUP(M6,List1678345679102478[],2,FALSE))</f>
        <v/>
      </c>
      <c r="BP6" s="161" t="str">
        <f>IF(N6="---","",VLOOKUP(N6,List1678345679102478[],2,FALSE))</f>
        <v/>
      </c>
      <c r="BQ6" s="161" t="str">
        <f>IF(O6="---","",VLOOKUP(O6,List1678345679102478[],2,FALSE))</f>
        <v/>
      </c>
      <c r="BR6" s="161" t="str">
        <f>IF(P6="---","",VLOOKUP(P6,List1678345679102478[],2,FALSE))</f>
        <v/>
      </c>
      <c r="BS6" s="161" t="str">
        <f>IF(Q6="---","",VLOOKUP(Q6,List1678345679102478[],2,FALSE))</f>
        <v/>
      </c>
      <c r="BT6" s="161" t="str">
        <f>IF(R6="---","",VLOOKUP(R6,List1678345679102478[],2,FALSE))</f>
        <v/>
      </c>
      <c r="BU6" s="29" t="s">
        <v>119</v>
      </c>
      <c r="BV6" s="161" t="str">
        <f>IF(Y6="---","",VLOOKUP(Y6,List1678345679102478[],2,FALSE))</f>
        <v/>
      </c>
      <c r="BW6" s="161" t="str">
        <f>IF(Z6="---","",VLOOKUP(Z6,List1678345679102478[],2,FALSE))</f>
        <v/>
      </c>
      <c r="BX6" s="161" t="str">
        <f>IF(AA6="---","",VLOOKUP(AA6,List1678345679102478[],2,FALSE))</f>
        <v/>
      </c>
      <c r="BY6" s="161" t="str">
        <f>IF(AB6="---","",VLOOKUP(AB6,List1678345679102478[],2,FALSE))</f>
        <v/>
      </c>
      <c r="BZ6" s="161" t="str">
        <f>IF(AC6="---","",VLOOKUP(AC6,List1678345679102478[],2,FALSE))</f>
        <v/>
      </c>
      <c r="CA6" s="161" t="str">
        <f>IF(AD6="---","",VLOOKUP(AD6,List1678345679102478[],2,FALSE))</f>
        <v/>
      </c>
      <c r="CB6" s="161" t="str">
        <f>IF(AE6="---","",VLOOKUP(AE6,List1678345679102478[],2,FALSE))</f>
        <v/>
      </c>
      <c r="CC6" s="161" t="str">
        <f>IF(AF6="---","",VLOOKUP(AF6,List1678345679102478[],2,FALSE))</f>
        <v/>
      </c>
      <c r="CD6" s="161" t="str">
        <f>IF(AG6="---","",VLOOKUP(AG6,List1678345679102478[],2,FALSE))</f>
        <v/>
      </c>
      <c r="CE6" s="161" t="str">
        <f>IF(AH6="---","",VLOOKUP(AH6,List1678345679102478[],2,FALSE))</f>
        <v/>
      </c>
    </row>
    <row r="7" spans="2:92" ht="13.5" customHeight="1" thickBot="1">
      <c r="B7" s="352"/>
      <c r="C7" s="354"/>
      <c r="D7" s="355"/>
      <c r="E7" s="204" t="s">
        <v>120</v>
      </c>
      <c r="F7" s="205"/>
      <c r="G7" s="206"/>
      <c r="H7" s="25" t="s">
        <v>109</v>
      </c>
      <c r="I7" s="25" t="s">
        <v>109</v>
      </c>
      <c r="J7" s="25" t="s">
        <v>109</v>
      </c>
      <c r="K7" s="25" t="s">
        <v>109</v>
      </c>
      <c r="L7" s="25" t="s">
        <v>109</v>
      </c>
      <c r="M7" s="25" t="s">
        <v>109</v>
      </c>
      <c r="N7" s="25" t="s">
        <v>109</v>
      </c>
      <c r="O7" s="25" t="s">
        <v>109</v>
      </c>
      <c r="P7" s="25" t="s">
        <v>109</v>
      </c>
      <c r="Q7" s="25" t="s">
        <v>109</v>
      </c>
      <c r="R7" s="32" t="s">
        <v>109</v>
      </c>
      <c r="Y7" s="25" t="s">
        <v>109</v>
      </c>
      <c r="Z7" s="25" t="s">
        <v>109</v>
      </c>
      <c r="AA7" s="25" t="s">
        <v>109</v>
      </c>
      <c r="AB7" s="25" t="s">
        <v>109</v>
      </c>
      <c r="AC7" s="32" t="s">
        <v>109</v>
      </c>
      <c r="AD7" s="23" t="s">
        <v>109</v>
      </c>
      <c r="AE7" s="23" t="s">
        <v>109</v>
      </c>
      <c r="AF7" s="23" t="s">
        <v>109</v>
      </c>
      <c r="AG7" s="23" t="s">
        <v>109</v>
      </c>
      <c r="AH7" s="23" t="s">
        <v>109</v>
      </c>
      <c r="AK7" s="27" t="str">
        <f t="shared" si="0"/>
        <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121</v>
      </c>
      <c r="AX7" s="30" t="str">
        <f t="shared" si="1"/>
        <v>---</v>
      </c>
      <c r="AY7" s="50" t="e">
        <f>VALUE(IF(AX7="---","",VLOOKUP(AX7,List1678345679102478[],2,FALSE)))</f>
        <v>#VALUE!</v>
      </c>
      <c r="AZ7" s="1" t="str">
        <f t="shared" si="2"/>
        <v>---</v>
      </c>
      <c r="BA7" s="1" t="e">
        <f>VALUE(IF(AZ7="---","",VLOOKUP(AZ7,List1678345679102478[],2,FALSE)))</f>
        <v>#VALUE!</v>
      </c>
      <c r="BB7" s="1" t="str">
        <f t="shared" si="3"/>
        <v>---</v>
      </c>
      <c r="BC7" s="1" t="str">
        <f t="shared" si="4"/>
        <v>---</v>
      </c>
      <c r="BI7" s="29" t="s">
        <v>121</v>
      </c>
      <c r="BJ7" s="161" t="str">
        <f>IF(H7="---","",VLOOKUP(H7,List1678345679102478[],2,FALSE))</f>
        <v/>
      </c>
      <c r="BK7" s="161" t="str">
        <f>IF(I7="---","",VLOOKUP(I7,List1678345679102478[],2,FALSE))</f>
        <v/>
      </c>
      <c r="BL7" s="161" t="str">
        <f>IF(J7="---","",VLOOKUP(J7,List1678345679102478[],2,FALSE))</f>
        <v/>
      </c>
      <c r="BM7" s="161" t="str">
        <f>IF(K7="---","",VLOOKUP(K7,List1678345679102478[],2,FALSE))</f>
        <v/>
      </c>
      <c r="BN7" s="161" t="str">
        <f>IF(L7="---","",VLOOKUP(L7,List1678345679102478[],2,FALSE))</f>
        <v/>
      </c>
      <c r="BO7" s="161" t="str">
        <f>IF(M7="---","",VLOOKUP(M7,List1678345679102478[],2,FALSE))</f>
        <v/>
      </c>
      <c r="BP7" s="161" t="str">
        <f>IF(N7="---","",VLOOKUP(N7,List1678345679102478[],2,FALSE))</f>
        <v/>
      </c>
      <c r="BQ7" s="161" t="str">
        <f>IF(O7="---","",VLOOKUP(O7,List1678345679102478[],2,FALSE))</f>
        <v/>
      </c>
      <c r="BR7" s="161" t="str">
        <f>IF(P7="---","",VLOOKUP(P7,List1678345679102478[],2,FALSE))</f>
        <v/>
      </c>
      <c r="BS7" s="161" t="str">
        <f>IF(Q7="---","",VLOOKUP(Q7,List1678345679102478[],2,FALSE))</f>
        <v/>
      </c>
      <c r="BT7" s="161" t="str">
        <f>IF(R7="---","",VLOOKUP(R7,List1678345679102478[],2,FALSE))</f>
        <v/>
      </c>
      <c r="BU7" s="29" t="s">
        <v>121</v>
      </c>
      <c r="BV7" s="161" t="str">
        <f>IF(Y7="---","",VLOOKUP(Y7,List1678345679102478[],2,FALSE))</f>
        <v/>
      </c>
      <c r="BW7" s="161" t="str">
        <f>IF(Z7="---","",VLOOKUP(Z7,List1678345679102478[],2,FALSE))</f>
        <v/>
      </c>
      <c r="BX7" s="161" t="str">
        <f>IF(AA7="---","",VLOOKUP(AA7,List1678345679102478[],2,FALSE))</f>
        <v/>
      </c>
      <c r="BY7" s="161" t="str">
        <f>IF(AB7="---","",VLOOKUP(AB7,List1678345679102478[],2,FALSE))</f>
        <v/>
      </c>
      <c r="BZ7" s="161" t="str">
        <f>IF(AC7="---","",VLOOKUP(AC7,List1678345679102478[],2,FALSE))</f>
        <v/>
      </c>
      <c r="CA7" s="161" t="str">
        <f>IF(AD7="---","",VLOOKUP(AD7,List1678345679102478[],2,FALSE))</f>
        <v/>
      </c>
      <c r="CB7" s="161" t="str">
        <f>IF(AE7="---","",VLOOKUP(AE7,List1678345679102478[],2,FALSE))</f>
        <v/>
      </c>
      <c r="CC7" s="161" t="str">
        <f>IF(AF7="---","",VLOOKUP(AF7,List1678345679102478[],2,FALSE))</f>
        <v/>
      </c>
      <c r="CD7" s="161" t="str">
        <f>IF(AG7="---","",VLOOKUP(AG7,List1678345679102478[],2,FALSE))</f>
        <v/>
      </c>
      <c r="CE7" s="161" t="str">
        <f>IF(AH7="---","",VLOOKUP(AH7,List1678345679102478[],2,FALSE))</f>
        <v/>
      </c>
    </row>
    <row r="8" spans="2:92" ht="13.5" customHeight="1" thickBot="1">
      <c r="B8" s="353"/>
      <c r="C8" s="354"/>
      <c r="D8" s="355"/>
      <c r="E8" s="204" t="s">
        <v>122</v>
      </c>
      <c r="F8" s="205"/>
      <c r="G8" s="206"/>
      <c r="H8" s="25" t="s">
        <v>109</v>
      </c>
      <c r="I8" s="25" t="s">
        <v>109</v>
      </c>
      <c r="J8" s="25" t="s">
        <v>109</v>
      </c>
      <c r="K8" s="25" t="s">
        <v>109</v>
      </c>
      <c r="L8" s="25" t="s">
        <v>109</v>
      </c>
      <c r="M8" s="25" t="s">
        <v>109</v>
      </c>
      <c r="N8" s="25" t="s">
        <v>109</v>
      </c>
      <c r="O8" s="25" t="s">
        <v>109</v>
      </c>
      <c r="P8" s="25" t="s">
        <v>109</v>
      </c>
      <c r="Q8" s="25" t="s">
        <v>109</v>
      </c>
      <c r="R8" s="32" t="s">
        <v>109</v>
      </c>
      <c r="Y8" s="25" t="s">
        <v>109</v>
      </c>
      <c r="Z8" s="25" t="s">
        <v>109</v>
      </c>
      <c r="AA8" s="25" t="s">
        <v>109</v>
      </c>
      <c r="AB8" s="25" t="s">
        <v>109</v>
      </c>
      <c r="AC8" s="32" t="s">
        <v>109</v>
      </c>
      <c r="AD8" s="23" t="s">
        <v>109</v>
      </c>
      <c r="AE8" s="23" t="s">
        <v>109</v>
      </c>
      <c r="AF8" s="23" t="s">
        <v>109</v>
      </c>
      <c r="AG8" s="23" t="s">
        <v>109</v>
      </c>
      <c r="AH8" s="23" t="s">
        <v>109</v>
      </c>
      <c r="AK8" s="27" t="str">
        <f t="shared" si="0"/>
        <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123</v>
      </c>
      <c r="AX8" s="30" t="str">
        <f t="shared" si="1"/>
        <v>---</v>
      </c>
      <c r="AY8" s="50" t="e">
        <f>VALUE(IF(AX8="---","",VLOOKUP(AX8,List1678345679102478[],2,FALSE)))</f>
        <v>#VALUE!</v>
      </c>
      <c r="AZ8" s="1" t="str">
        <f t="shared" si="2"/>
        <v>---</v>
      </c>
      <c r="BA8" s="1" t="e">
        <f>VALUE(IF(AZ8="---","",VLOOKUP(AZ8,List1678345679102478[],2,FALSE)))</f>
        <v>#VALUE!</v>
      </c>
      <c r="BB8" s="1" t="str">
        <f t="shared" si="3"/>
        <v>---</v>
      </c>
      <c r="BC8" s="1" t="str">
        <f t="shared" si="4"/>
        <v>---</v>
      </c>
      <c r="BI8" s="29" t="s">
        <v>123</v>
      </c>
      <c r="BJ8" s="161" t="str">
        <f>IF(H8="---","",VLOOKUP(H8,List1678345679102478[],2,FALSE))</f>
        <v/>
      </c>
      <c r="BK8" s="161" t="str">
        <f>IF(I8="---","",VLOOKUP(I8,List1678345679102478[],2,FALSE))</f>
        <v/>
      </c>
      <c r="BL8" s="161" t="str">
        <f>IF(J8="---","",VLOOKUP(J8,List1678345679102478[],2,FALSE))</f>
        <v/>
      </c>
      <c r="BM8" s="161" t="str">
        <f>IF(K8="---","",VLOOKUP(K8,List1678345679102478[],2,FALSE))</f>
        <v/>
      </c>
      <c r="BN8" s="161" t="str">
        <f>IF(L8="---","",VLOOKUP(L8,List1678345679102478[],2,FALSE))</f>
        <v/>
      </c>
      <c r="BO8" s="161" t="str">
        <f>IF(M8="---","",VLOOKUP(M8,List1678345679102478[],2,FALSE))</f>
        <v/>
      </c>
      <c r="BP8" s="161" t="str">
        <f>IF(N8="---","",VLOOKUP(N8,List1678345679102478[],2,FALSE))</f>
        <v/>
      </c>
      <c r="BQ8" s="161" t="str">
        <f>IF(O8="---","",VLOOKUP(O8,List1678345679102478[],2,FALSE))</f>
        <v/>
      </c>
      <c r="BR8" s="161" t="str">
        <f>IF(P8="---","",VLOOKUP(P8,List1678345679102478[],2,FALSE))</f>
        <v/>
      </c>
      <c r="BS8" s="161" t="str">
        <f>IF(Q8="---","",VLOOKUP(Q8,List1678345679102478[],2,FALSE))</f>
        <v/>
      </c>
      <c r="BT8" s="161" t="str">
        <f>IF(R8="---","",VLOOKUP(R8,List1678345679102478[],2,FALSE))</f>
        <v/>
      </c>
      <c r="BU8" s="29" t="s">
        <v>123</v>
      </c>
      <c r="BV8" s="161" t="str">
        <f>IF(Y8="---","",VLOOKUP(Y8,List1678345679102478[],2,FALSE))</f>
        <v/>
      </c>
      <c r="BW8" s="161" t="str">
        <f>IF(Z8="---","",VLOOKUP(Z8,List1678345679102478[],2,FALSE))</f>
        <v/>
      </c>
      <c r="BX8" s="161" t="str">
        <f>IF(AA8="---","",VLOOKUP(AA8,List1678345679102478[],2,FALSE))</f>
        <v/>
      </c>
      <c r="BY8" s="161" t="str">
        <f>IF(AB8="---","",VLOOKUP(AB8,List1678345679102478[],2,FALSE))</f>
        <v/>
      </c>
      <c r="BZ8" s="161" t="str">
        <f>IF(AC8="---","",VLOOKUP(AC8,List1678345679102478[],2,FALSE))</f>
        <v/>
      </c>
      <c r="CA8" s="161" t="str">
        <f>IF(AD8="---","",VLOOKUP(AD8,List1678345679102478[],2,FALSE))</f>
        <v/>
      </c>
      <c r="CB8" s="161" t="str">
        <f>IF(AE8="---","",VLOOKUP(AE8,List1678345679102478[],2,FALSE))</f>
        <v/>
      </c>
      <c r="CC8" s="161" t="str">
        <f>IF(AF8="---","",VLOOKUP(AF8,List1678345679102478[],2,FALSE))</f>
        <v/>
      </c>
      <c r="CD8" s="161" t="str">
        <f>IF(AG8="---","",VLOOKUP(AG8,List1678345679102478[],2,FALSE))</f>
        <v/>
      </c>
      <c r="CE8" s="161" t="str">
        <f>IF(AH8="---","",VLOOKUP(AH8,List1678345679102478[],2,FALSE))</f>
        <v/>
      </c>
    </row>
    <row r="9" spans="2:92" ht="13.5" customHeight="1" thickBot="1">
      <c r="B9" s="352">
        <v>2</v>
      </c>
      <c r="C9" s="354" t="s">
        <v>124</v>
      </c>
      <c r="D9" s="355"/>
      <c r="E9" s="204" t="s">
        <v>125</v>
      </c>
      <c r="F9" s="204"/>
      <c r="G9" s="206"/>
      <c r="H9" s="25" t="s">
        <v>109</v>
      </c>
      <c r="I9" s="25" t="s">
        <v>109</v>
      </c>
      <c r="J9" s="25" t="s">
        <v>109</v>
      </c>
      <c r="K9" s="25" t="s">
        <v>109</v>
      </c>
      <c r="L9" s="25" t="s">
        <v>109</v>
      </c>
      <c r="M9" s="25" t="s">
        <v>109</v>
      </c>
      <c r="N9" s="25" t="s">
        <v>109</v>
      </c>
      <c r="O9" s="25" t="s">
        <v>109</v>
      </c>
      <c r="P9" s="25" t="s">
        <v>109</v>
      </c>
      <c r="Q9" s="25" t="s">
        <v>109</v>
      </c>
      <c r="R9" s="32" t="s">
        <v>109</v>
      </c>
      <c r="Y9" s="25" t="s">
        <v>109</v>
      </c>
      <c r="Z9" s="25" t="s">
        <v>109</v>
      </c>
      <c r="AA9" s="25" t="s">
        <v>109</v>
      </c>
      <c r="AB9" s="25" t="s">
        <v>109</v>
      </c>
      <c r="AC9" s="32" t="s">
        <v>109</v>
      </c>
      <c r="AD9" s="23" t="s">
        <v>109</v>
      </c>
      <c r="AE9" s="23" t="s">
        <v>109</v>
      </c>
      <c r="AF9" s="23" t="s">
        <v>109</v>
      </c>
      <c r="AG9" s="23" t="s">
        <v>109</v>
      </c>
      <c r="AH9" s="23" t="s">
        <v>109</v>
      </c>
      <c r="AK9" s="27" t="str">
        <f t="shared" si="0"/>
        <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126</v>
      </c>
      <c r="AX9" s="30" t="str">
        <f t="shared" si="1"/>
        <v>---</v>
      </c>
      <c r="AY9" s="50" t="e">
        <f>VALUE(IF(AX9="---","",VLOOKUP(AX9,List1678345679102478[],2,FALSE)))</f>
        <v>#VALUE!</v>
      </c>
      <c r="AZ9" s="1" t="str">
        <f t="shared" si="2"/>
        <v>---</v>
      </c>
      <c r="BA9" s="1" t="e">
        <f>VALUE(IF(AZ9="---","",VLOOKUP(AZ9,List1678345679102478[],2,FALSE)))</f>
        <v>#VALUE!</v>
      </c>
      <c r="BB9" s="1" t="str">
        <f t="shared" si="3"/>
        <v>---</v>
      </c>
      <c r="BC9" s="1" t="str">
        <f t="shared" si="4"/>
        <v>---</v>
      </c>
      <c r="BI9" s="29" t="s">
        <v>126</v>
      </c>
      <c r="BJ9" s="161" t="str">
        <f>IF(H9="---","",VLOOKUP(H9,List1678345679102478[],2,FALSE))</f>
        <v/>
      </c>
      <c r="BK9" s="161" t="str">
        <f>IF(I9="---","",VLOOKUP(I9,List1678345679102478[],2,FALSE))</f>
        <v/>
      </c>
      <c r="BL9" s="161" t="str">
        <f>IF(J9="---","",VLOOKUP(J9,List1678345679102478[],2,FALSE))</f>
        <v/>
      </c>
      <c r="BM9" s="161" t="str">
        <f>IF(K9="---","",VLOOKUP(K9,List1678345679102478[],2,FALSE))</f>
        <v/>
      </c>
      <c r="BN9" s="161" t="str">
        <f>IF(L9="---","",VLOOKUP(L9,List1678345679102478[],2,FALSE))</f>
        <v/>
      </c>
      <c r="BO9" s="161" t="str">
        <f>IF(M9="---","",VLOOKUP(M9,List1678345679102478[],2,FALSE))</f>
        <v/>
      </c>
      <c r="BP9" s="161" t="str">
        <f>IF(N9="---","",VLOOKUP(N9,List1678345679102478[],2,FALSE))</f>
        <v/>
      </c>
      <c r="BQ9" s="161" t="str">
        <f>IF(O9="---","",VLOOKUP(O9,List1678345679102478[],2,FALSE))</f>
        <v/>
      </c>
      <c r="BR9" s="161" t="str">
        <f>IF(P9="---","",VLOOKUP(P9,List1678345679102478[],2,FALSE))</f>
        <v/>
      </c>
      <c r="BS9" s="161" t="str">
        <f>IF(Q9="---","",VLOOKUP(Q9,List1678345679102478[],2,FALSE))</f>
        <v/>
      </c>
      <c r="BT9" s="161" t="str">
        <f>IF(R9="---","",VLOOKUP(R9,List1678345679102478[],2,FALSE))</f>
        <v/>
      </c>
      <c r="BU9" s="29" t="s">
        <v>126</v>
      </c>
      <c r="BV9" s="161" t="str">
        <f>IF(Y9="---","",VLOOKUP(Y9,List1678345679102478[],2,FALSE))</f>
        <v/>
      </c>
      <c r="BW9" s="161" t="str">
        <f>IF(Z9="---","",VLOOKUP(Z9,List1678345679102478[],2,FALSE))</f>
        <v/>
      </c>
      <c r="BX9" s="161" t="str">
        <f>IF(AA9="---","",VLOOKUP(AA9,List1678345679102478[],2,FALSE))</f>
        <v/>
      </c>
      <c r="BY9" s="161" t="str">
        <f>IF(AB9="---","",VLOOKUP(AB9,List1678345679102478[],2,FALSE))</f>
        <v/>
      </c>
      <c r="BZ9" s="161" t="str">
        <f>IF(AC9="---","",VLOOKUP(AC9,List1678345679102478[],2,FALSE))</f>
        <v/>
      </c>
      <c r="CA9" s="161" t="str">
        <f>IF(AD9="---","",VLOOKUP(AD9,List1678345679102478[],2,FALSE))</f>
        <v/>
      </c>
      <c r="CB9" s="161" t="str">
        <f>IF(AE9="---","",VLOOKUP(AE9,List1678345679102478[],2,FALSE))</f>
        <v/>
      </c>
      <c r="CC9" s="161" t="str">
        <f>IF(AF9="---","",VLOOKUP(AF9,List1678345679102478[],2,FALSE))</f>
        <v/>
      </c>
      <c r="CD9" s="161" t="str">
        <f>IF(AG9="---","",VLOOKUP(AG9,List1678345679102478[],2,FALSE))</f>
        <v/>
      </c>
      <c r="CE9" s="161" t="str">
        <f>IF(AH9="---","",VLOOKUP(AH9,List1678345679102478[],2,FALSE))</f>
        <v/>
      </c>
    </row>
    <row r="10" spans="2:92" ht="13.5" customHeight="1" thickBot="1">
      <c r="B10" s="352"/>
      <c r="C10" s="354"/>
      <c r="D10" s="355"/>
      <c r="E10" s="204" t="s">
        <v>127</v>
      </c>
      <c r="F10" s="204"/>
      <c r="G10" s="206"/>
      <c r="H10" s="25" t="s">
        <v>109</v>
      </c>
      <c r="I10" s="25" t="s">
        <v>109</v>
      </c>
      <c r="J10" s="25" t="s">
        <v>109</v>
      </c>
      <c r="K10" s="25" t="s">
        <v>109</v>
      </c>
      <c r="L10" s="25" t="s">
        <v>109</v>
      </c>
      <c r="M10" s="25" t="s">
        <v>109</v>
      </c>
      <c r="N10" s="25" t="s">
        <v>109</v>
      </c>
      <c r="O10" s="25" t="s">
        <v>109</v>
      </c>
      <c r="P10" s="25" t="s">
        <v>109</v>
      </c>
      <c r="Q10" s="25" t="s">
        <v>109</v>
      </c>
      <c r="R10" s="32" t="s">
        <v>109</v>
      </c>
      <c r="Y10" s="25" t="s">
        <v>109</v>
      </c>
      <c r="Z10" s="25" t="s">
        <v>109</v>
      </c>
      <c r="AA10" s="25" t="s">
        <v>109</v>
      </c>
      <c r="AB10" s="25" t="s">
        <v>109</v>
      </c>
      <c r="AC10" s="32" t="s">
        <v>109</v>
      </c>
      <c r="AD10" s="23" t="s">
        <v>109</v>
      </c>
      <c r="AE10" s="23" t="s">
        <v>109</v>
      </c>
      <c r="AF10" s="23" t="s">
        <v>109</v>
      </c>
      <c r="AG10" s="23" t="s">
        <v>109</v>
      </c>
      <c r="AH10" s="23" t="s">
        <v>109</v>
      </c>
      <c r="AK10" s="27" t="str">
        <f t="shared" si="0"/>
        <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128</v>
      </c>
      <c r="AX10" s="30" t="str">
        <f t="shared" si="1"/>
        <v>---</v>
      </c>
      <c r="AY10" s="50" t="e">
        <f>VALUE(IF(AX10="---","",VLOOKUP(AX10,List1678345679102478[],2,FALSE)))</f>
        <v>#VALUE!</v>
      </c>
      <c r="AZ10" s="1" t="str">
        <f t="shared" si="2"/>
        <v>---</v>
      </c>
      <c r="BA10" s="1" t="e">
        <f>VALUE(IF(AZ10="---","",VLOOKUP(AZ10,List1678345679102478[],2,FALSE)))</f>
        <v>#VALUE!</v>
      </c>
      <c r="BB10" s="1" t="str">
        <f t="shared" si="3"/>
        <v>---</v>
      </c>
      <c r="BC10" s="1" t="str">
        <f t="shared" si="4"/>
        <v>---</v>
      </c>
      <c r="BI10" s="29" t="s">
        <v>128</v>
      </c>
      <c r="BJ10" s="161" t="str">
        <f>IF(H10="---","",VLOOKUP(H10,List1678345679102478[],2,FALSE))</f>
        <v/>
      </c>
      <c r="BK10" s="161" t="str">
        <f>IF(I10="---","",VLOOKUP(I10,List1678345679102478[],2,FALSE))</f>
        <v/>
      </c>
      <c r="BL10" s="161" t="str">
        <f>IF(J10="---","",VLOOKUP(J10,List1678345679102478[],2,FALSE))</f>
        <v/>
      </c>
      <c r="BM10" s="161" t="str">
        <f>IF(K10="---","",VLOOKUP(K10,List1678345679102478[],2,FALSE))</f>
        <v/>
      </c>
      <c r="BN10" s="161" t="str">
        <f>IF(L10="---","",VLOOKUP(L10,List1678345679102478[],2,FALSE))</f>
        <v/>
      </c>
      <c r="BO10" s="161" t="str">
        <f>IF(M10="---","",VLOOKUP(M10,List1678345679102478[],2,FALSE))</f>
        <v/>
      </c>
      <c r="BP10" s="161" t="str">
        <f>IF(N10="---","",VLOOKUP(N10,List1678345679102478[],2,FALSE))</f>
        <v/>
      </c>
      <c r="BQ10" s="161" t="str">
        <f>IF(O10="---","",VLOOKUP(O10,List1678345679102478[],2,FALSE))</f>
        <v/>
      </c>
      <c r="BR10" s="161" t="str">
        <f>IF(P10="---","",VLOOKUP(P10,List1678345679102478[],2,FALSE))</f>
        <v/>
      </c>
      <c r="BS10" s="161" t="str">
        <f>IF(Q10="---","",VLOOKUP(Q10,List1678345679102478[],2,FALSE))</f>
        <v/>
      </c>
      <c r="BT10" s="161" t="str">
        <f>IF(R10="---","",VLOOKUP(R10,List1678345679102478[],2,FALSE))</f>
        <v/>
      </c>
      <c r="BU10" s="29" t="s">
        <v>128</v>
      </c>
      <c r="BV10" s="161" t="str">
        <f>IF(Y10="---","",VLOOKUP(Y10,List1678345679102478[],2,FALSE))</f>
        <v/>
      </c>
      <c r="BW10" s="161" t="str">
        <f>IF(Z10="---","",VLOOKUP(Z10,List1678345679102478[],2,FALSE))</f>
        <v/>
      </c>
      <c r="BX10" s="161" t="str">
        <f>IF(AA10="---","",VLOOKUP(AA10,List1678345679102478[],2,FALSE))</f>
        <v/>
      </c>
      <c r="BY10" s="161" t="str">
        <f>IF(AB10="---","",VLOOKUP(AB10,List1678345679102478[],2,FALSE))</f>
        <v/>
      </c>
      <c r="BZ10" s="161" t="str">
        <f>IF(AC10="---","",VLOOKUP(AC10,List1678345679102478[],2,FALSE))</f>
        <v/>
      </c>
      <c r="CA10" s="161" t="str">
        <f>IF(AD10="---","",VLOOKUP(AD10,List1678345679102478[],2,FALSE))</f>
        <v/>
      </c>
      <c r="CB10" s="161" t="str">
        <f>IF(AE10="---","",VLOOKUP(AE10,List1678345679102478[],2,FALSE))</f>
        <v/>
      </c>
      <c r="CC10" s="161" t="str">
        <f>IF(AF10="---","",VLOOKUP(AF10,List1678345679102478[],2,FALSE))</f>
        <v/>
      </c>
      <c r="CD10" s="161" t="str">
        <f>IF(AG10="---","",VLOOKUP(AG10,List1678345679102478[],2,FALSE))</f>
        <v/>
      </c>
      <c r="CE10" s="161" t="str">
        <f>IF(AH10="---","",VLOOKUP(AH10,List1678345679102478[],2,FALSE))</f>
        <v/>
      </c>
    </row>
    <row r="11" spans="2:92" ht="13.5" customHeight="1" thickBot="1">
      <c r="B11" s="352"/>
      <c r="C11" s="354"/>
      <c r="D11" s="355"/>
      <c r="E11" s="204" t="s">
        <v>129</v>
      </c>
      <c r="F11" s="204"/>
      <c r="G11" s="206"/>
      <c r="H11" s="25" t="s">
        <v>109</v>
      </c>
      <c r="I11" s="25" t="s">
        <v>109</v>
      </c>
      <c r="J11" s="25" t="s">
        <v>109</v>
      </c>
      <c r="K11" s="25" t="s">
        <v>109</v>
      </c>
      <c r="L11" s="25" t="s">
        <v>109</v>
      </c>
      <c r="M11" s="25" t="s">
        <v>109</v>
      </c>
      <c r="N11" s="25" t="s">
        <v>109</v>
      </c>
      <c r="O11" s="25" t="s">
        <v>109</v>
      </c>
      <c r="P11" s="25" t="s">
        <v>109</v>
      </c>
      <c r="Q11" s="25" t="s">
        <v>109</v>
      </c>
      <c r="R11" s="32" t="s">
        <v>109</v>
      </c>
      <c r="Y11" s="25" t="s">
        <v>109</v>
      </c>
      <c r="Z11" s="25" t="s">
        <v>109</v>
      </c>
      <c r="AA11" s="25" t="s">
        <v>109</v>
      </c>
      <c r="AB11" s="25" t="s">
        <v>109</v>
      </c>
      <c r="AC11" s="32" t="s">
        <v>109</v>
      </c>
      <c r="AD11" s="23" t="s">
        <v>109</v>
      </c>
      <c r="AE11" s="23" t="s">
        <v>109</v>
      </c>
      <c r="AF11" s="23" t="s">
        <v>109</v>
      </c>
      <c r="AG11" s="23" t="s">
        <v>109</v>
      </c>
      <c r="AH11" s="23" t="s">
        <v>109</v>
      </c>
      <c r="AK11" s="27" t="str">
        <f t="shared" si="0"/>
        <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130</v>
      </c>
      <c r="AX11" s="30" t="str">
        <f t="shared" si="1"/>
        <v>---</v>
      </c>
      <c r="AY11" s="50" t="e">
        <f>VALUE(IF(AX11="---","",VLOOKUP(AX11,List1678345679102478[],2,FALSE)))</f>
        <v>#VALUE!</v>
      </c>
      <c r="AZ11" s="1" t="str">
        <f t="shared" si="2"/>
        <v>---</v>
      </c>
      <c r="BA11" s="1" t="e">
        <f>VALUE(IF(AZ11="---","",VLOOKUP(AZ11,List1678345679102478[],2,FALSE)))</f>
        <v>#VALUE!</v>
      </c>
      <c r="BB11" s="1" t="str">
        <f t="shared" si="3"/>
        <v>---</v>
      </c>
      <c r="BC11" s="1" t="str">
        <f t="shared" si="4"/>
        <v>---</v>
      </c>
      <c r="BI11" s="29" t="s">
        <v>130</v>
      </c>
      <c r="BJ11" s="161" t="str">
        <f>IF(H11="---","",VLOOKUP(H11,List1678345679102478[],2,FALSE))</f>
        <v/>
      </c>
      <c r="BK11" s="161" t="str">
        <f>IF(I11="---","",VLOOKUP(I11,List1678345679102478[],2,FALSE))</f>
        <v/>
      </c>
      <c r="BL11" s="161" t="str">
        <f>IF(J11="---","",VLOOKUP(J11,List1678345679102478[],2,FALSE))</f>
        <v/>
      </c>
      <c r="BM11" s="161" t="str">
        <f>IF(K11="---","",VLOOKUP(K11,List1678345679102478[],2,FALSE))</f>
        <v/>
      </c>
      <c r="BN11" s="161" t="str">
        <f>IF(L11="---","",VLOOKUP(L11,List1678345679102478[],2,FALSE))</f>
        <v/>
      </c>
      <c r="BO11" s="161" t="str">
        <f>IF(M11="---","",VLOOKUP(M11,List1678345679102478[],2,FALSE))</f>
        <v/>
      </c>
      <c r="BP11" s="161" t="str">
        <f>IF(N11="---","",VLOOKUP(N11,List1678345679102478[],2,FALSE))</f>
        <v/>
      </c>
      <c r="BQ11" s="161" t="str">
        <f>IF(O11="---","",VLOOKUP(O11,List1678345679102478[],2,FALSE))</f>
        <v/>
      </c>
      <c r="BR11" s="161" t="str">
        <f>IF(P11="---","",VLOOKUP(P11,List1678345679102478[],2,FALSE))</f>
        <v/>
      </c>
      <c r="BS11" s="161" t="str">
        <f>IF(Q11="---","",VLOOKUP(Q11,List1678345679102478[],2,FALSE))</f>
        <v/>
      </c>
      <c r="BT11" s="161" t="str">
        <f>IF(R11="---","",VLOOKUP(R11,List1678345679102478[],2,FALSE))</f>
        <v/>
      </c>
      <c r="BU11" s="29" t="s">
        <v>130</v>
      </c>
      <c r="BV11" s="161" t="str">
        <f>IF(Y11="---","",VLOOKUP(Y11,List1678345679102478[],2,FALSE))</f>
        <v/>
      </c>
      <c r="BW11" s="161" t="str">
        <f>IF(Z11="---","",VLOOKUP(Z11,List1678345679102478[],2,FALSE))</f>
        <v/>
      </c>
      <c r="BX11" s="161" t="str">
        <f>IF(AA11="---","",VLOOKUP(AA11,List1678345679102478[],2,FALSE))</f>
        <v/>
      </c>
      <c r="BY11" s="161" t="str">
        <f>IF(AB11="---","",VLOOKUP(AB11,List1678345679102478[],2,FALSE))</f>
        <v/>
      </c>
      <c r="BZ11" s="161" t="str">
        <f>IF(AC11="---","",VLOOKUP(AC11,List1678345679102478[],2,FALSE))</f>
        <v/>
      </c>
      <c r="CA11" s="161" t="str">
        <f>IF(AD11="---","",VLOOKUP(AD11,List1678345679102478[],2,FALSE))</f>
        <v/>
      </c>
      <c r="CB11" s="161" t="str">
        <f>IF(AE11="---","",VLOOKUP(AE11,List1678345679102478[],2,FALSE))</f>
        <v/>
      </c>
      <c r="CC11" s="161" t="str">
        <f>IF(AF11="---","",VLOOKUP(AF11,List1678345679102478[],2,FALSE))</f>
        <v/>
      </c>
      <c r="CD11" s="161" t="str">
        <f>IF(AG11="---","",VLOOKUP(AG11,List1678345679102478[],2,FALSE))</f>
        <v/>
      </c>
      <c r="CE11" s="161" t="str">
        <f>IF(AH11="---","",VLOOKUP(AH11,List1678345679102478[],2,FALSE))</f>
        <v/>
      </c>
    </row>
    <row r="12" spans="2:92" ht="13.5" customHeight="1" thickBot="1">
      <c r="B12" s="352"/>
      <c r="C12" s="354" t="s">
        <v>131</v>
      </c>
      <c r="D12" s="355"/>
      <c r="E12" s="204" t="s">
        <v>132</v>
      </c>
      <c r="F12" s="204"/>
      <c r="G12" s="206"/>
      <c r="H12" s="25" t="s">
        <v>109</v>
      </c>
      <c r="I12" s="25" t="s">
        <v>109</v>
      </c>
      <c r="J12" s="25" t="s">
        <v>109</v>
      </c>
      <c r="K12" s="25" t="s">
        <v>109</v>
      </c>
      <c r="L12" s="25" t="s">
        <v>109</v>
      </c>
      <c r="M12" s="25" t="s">
        <v>109</v>
      </c>
      <c r="N12" s="25" t="s">
        <v>109</v>
      </c>
      <c r="O12" s="25" t="s">
        <v>109</v>
      </c>
      <c r="P12" s="25" t="s">
        <v>109</v>
      </c>
      <c r="Q12" s="25" t="s">
        <v>109</v>
      </c>
      <c r="R12" s="32" t="s">
        <v>109</v>
      </c>
      <c r="Y12" s="25" t="s">
        <v>109</v>
      </c>
      <c r="Z12" s="25" t="s">
        <v>109</v>
      </c>
      <c r="AA12" s="25" t="s">
        <v>109</v>
      </c>
      <c r="AB12" s="25" t="s">
        <v>109</v>
      </c>
      <c r="AC12" s="32" t="s">
        <v>109</v>
      </c>
      <c r="AD12" s="23" t="s">
        <v>109</v>
      </c>
      <c r="AE12" s="23" t="s">
        <v>109</v>
      </c>
      <c r="AF12" s="23" t="s">
        <v>109</v>
      </c>
      <c r="AG12" s="23" t="s">
        <v>109</v>
      </c>
      <c r="AH12" s="23" t="s">
        <v>109</v>
      </c>
      <c r="AK12" s="27" t="str">
        <f t="shared" si="0"/>
        <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133</v>
      </c>
      <c r="AX12" s="30" t="str">
        <f t="shared" si="1"/>
        <v>---</v>
      </c>
      <c r="AY12" s="50" t="e">
        <f>VALUE(IF(AX12="---","",VLOOKUP(AX12,List1678345679102478[],2,FALSE)))</f>
        <v>#VALUE!</v>
      </c>
      <c r="AZ12" s="1" t="str">
        <f t="shared" si="2"/>
        <v>---</v>
      </c>
      <c r="BA12" s="1" t="e">
        <f>VALUE(IF(AZ12="---","",VLOOKUP(AZ12,List1678345679102478[],2,FALSE)))</f>
        <v>#VALUE!</v>
      </c>
      <c r="BB12" s="1" t="str">
        <f t="shared" si="3"/>
        <v>---</v>
      </c>
      <c r="BC12" s="1" t="str">
        <f t="shared" si="4"/>
        <v>---</v>
      </c>
      <c r="BI12" s="29" t="s">
        <v>133</v>
      </c>
      <c r="BJ12" s="161" t="str">
        <f>IF(H12="---","",VLOOKUP(H12,List1678345679102478[],2,FALSE))</f>
        <v/>
      </c>
      <c r="BK12" s="161" t="str">
        <f>IF(I12="---","",VLOOKUP(I12,List1678345679102478[],2,FALSE))</f>
        <v/>
      </c>
      <c r="BL12" s="161" t="str">
        <f>IF(J12="---","",VLOOKUP(J12,List1678345679102478[],2,FALSE))</f>
        <v/>
      </c>
      <c r="BM12" s="161" t="str">
        <f>IF(K12="---","",VLOOKUP(K12,List1678345679102478[],2,FALSE))</f>
        <v/>
      </c>
      <c r="BN12" s="161" t="str">
        <f>IF(L12="---","",VLOOKUP(L12,List1678345679102478[],2,FALSE))</f>
        <v/>
      </c>
      <c r="BO12" s="161" t="str">
        <f>IF(M12="---","",VLOOKUP(M12,List1678345679102478[],2,FALSE))</f>
        <v/>
      </c>
      <c r="BP12" s="161" t="str">
        <f>IF(N12="---","",VLOOKUP(N12,List1678345679102478[],2,FALSE))</f>
        <v/>
      </c>
      <c r="BQ12" s="161" t="str">
        <f>IF(O12="---","",VLOOKUP(O12,List1678345679102478[],2,FALSE))</f>
        <v/>
      </c>
      <c r="BR12" s="161" t="str">
        <f>IF(P12="---","",VLOOKUP(P12,List1678345679102478[],2,FALSE))</f>
        <v/>
      </c>
      <c r="BS12" s="161" t="str">
        <f>IF(Q12="---","",VLOOKUP(Q12,List1678345679102478[],2,FALSE))</f>
        <v/>
      </c>
      <c r="BT12" s="161" t="str">
        <f>IF(R12="---","",VLOOKUP(R12,List1678345679102478[],2,FALSE))</f>
        <v/>
      </c>
      <c r="BU12" s="29" t="s">
        <v>133</v>
      </c>
      <c r="BV12" s="161" t="str">
        <f>IF(Y12="---","",VLOOKUP(Y12,List1678345679102478[],2,FALSE))</f>
        <v/>
      </c>
      <c r="BW12" s="161" t="str">
        <f>IF(Z12="---","",VLOOKUP(Z12,List1678345679102478[],2,FALSE))</f>
        <v/>
      </c>
      <c r="BX12" s="161" t="str">
        <f>IF(AA12="---","",VLOOKUP(AA12,List1678345679102478[],2,FALSE))</f>
        <v/>
      </c>
      <c r="BY12" s="161" t="str">
        <f>IF(AB12="---","",VLOOKUP(AB12,List1678345679102478[],2,FALSE))</f>
        <v/>
      </c>
      <c r="BZ12" s="161" t="str">
        <f>IF(AC12="---","",VLOOKUP(AC12,List1678345679102478[],2,FALSE))</f>
        <v/>
      </c>
      <c r="CA12" s="161" t="str">
        <f>IF(AD12="---","",VLOOKUP(AD12,List1678345679102478[],2,FALSE))</f>
        <v/>
      </c>
      <c r="CB12" s="161" t="str">
        <f>IF(AE12="---","",VLOOKUP(AE12,List1678345679102478[],2,FALSE))</f>
        <v/>
      </c>
      <c r="CC12" s="161" t="str">
        <f>IF(AF12="---","",VLOOKUP(AF12,List1678345679102478[],2,FALSE))</f>
        <v/>
      </c>
      <c r="CD12" s="161" t="str">
        <f>IF(AG12="---","",VLOOKUP(AG12,List1678345679102478[],2,FALSE))</f>
        <v/>
      </c>
      <c r="CE12" s="161" t="str">
        <f>IF(AH12="---","",VLOOKUP(AH12,List1678345679102478[],2,FALSE))</f>
        <v/>
      </c>
    </row>
    <row r="13" spans="2:92" ht="13.5" customHeight="1" thickBot="1">
      <c r="B13" s="352"/>
      <c r="C13" s="354"/>
      <c r="D13" s="355"/>
      <c r="E13" s="204" t="s">
        <v>134</v>
      </c>
      <c r="F13" s="204"/>
      <c r="G13" s="206"/>
      <c r="H13" s="25" t="s">
        <v>109</v>
      </c>
      <c r="I13" s="25" t="s">
        <v>109</v>
      </c>
      <c r="J13" s="25" t="s">
        <v>109</v>
      </c>
      <c r="K13" s="25" t="s">
        <v>109</v>
      </c>
      <c r="L13" s="25" t="s">
        <v>109</v>
      </c>
      <c r="M13" s="25" t="s">
        <v>109</v>
      </c>
      <c r="N13" s="25" t="s">
        <v>109</v>
      </c>
      <c r="O13" s="25" t="s">
        <v>109</v>
      </c>
      <c r="P13" s="25" t="s">
        <v>109</v>
      </c>
      <c r="Q13" s="25" t="s">
        <v>109</v>
      </c>
      <c r="R13" s="32" t="s">
        <v>109</v>
      </c>
      <c r="Y13" s="25" t="s">
        <v>109</v>
      </c>
      <c r="Z13" s="25" t="s">
        <v>109</v>
      </c>
      <c r="AA13" s="25" t="s">
        <v>109</v>
      </c>
      <c r="AB13" s="25" t="s">
        <v>109</v>
      </c>
      <c r="AC13" s="32" t="s">
        <v>109</v>
      </c>
      <c r="AD13" s="23" t="s">
        <v>109</v>
      </c>
      <c r="AE13" s="23" t="s">
        <v>109</v>
      </c>
      <c r="AF13" s="23" t="s">
        <v>109</v>
      </c>
      <c r="AG13" s="23" t="s">
        <v>109</v>
      </c>
      <c r="AH13" s="23" t="s">
        <v>109</v>
      </c>
      <c r="AK13" s="27" t="str">
        <f t="shared" si="0"/>
        <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135</v>
      </c>
      <c r="AX13" s="30" t="str">
        <f t="shared" si="1"/>
        <v>---</v>
      </c>
      <c r="AY13" s="50" t="e">
        <f>VALUE(IF(AX13="---","",VLOOKUP(AX13,List1678345679102478[],2,FALSE)))</f>
        <v>#VALUE!</v>
      </c>
      <c r="AZ13" s="1" t="str">
        <f t="shared" si="2"/>
        <v>---</v>
      </c>
      <c r="BA13" s="1" t="e">
        <f>VALUE(IF(AZ13="---","",VLOOKUP(AZ13,List1678345679102478[],2,FALSE)))</f>
        <v>#VALUE!</v>
      </c>
      <c r="BB13" s="1" t="str">
        <f t="shared" si="3"/>
        <v>---</v>
      </c>
      <c r="BC13" s="1" t="str">
        <f t="shared" si="4"/>
        <v>---</v>
      </c>
      <c r="BI13" s="29" t="s">
        <v>135</v>
      </c>
      <c r="BJ13" s="161" t="str">
        <f>IF(H13="---","",VLOOKUP(H13,List1678345679102478[],2,FALSE))</f>
        <v/>
      </c>
      <c r="BK13" s="161" t="str">
        <f>IF(I13="---","",VLOOKUP(I13,List1678345679102478[],2,FALSE))</f>
        <v/>
      </c>
      <c r="BL13" s="161" t="str">
        <f>IF(J13="---","",VLOOKUP(J13,List1678345679102478[],2,FALSE))</f>
        <v/>
      </c>
      <c r="BM13" s="161" t="str">
        <f>IF(K13="---","",VLOOKUP(K13,List1678345679102478[],2,FALSE))</f>
        <v/>
      </c>
      <c r="BN13" s="161" t="str">
        <f>IF(L13="---","",VLOOKUP(L13,List1678345679102478[],2,FALSE))</f>
        <v/>
      </c>
      <c r="BO13" s="161" t="str">
        <f>IF(M13="---","",VLOOKUP(M13,List1678345679102478[],2,FALSE))</f>
        <v/>
      </c>
      <c r="BP13" s="161" t="str">
        <f>IF(N13="---","",VLOOKUP(N13,List1678345679102478[],2,FALSE))</f>
        <v/>
      </c>
      <c r="BQ13" s="161" t="str">
        <f>IF(O13="---","",VLOOKUP(O13,List1678345679102478[],2,FALSE))</f>
        <v/>
      </c>
      <c r="BR13" s="161" t="str">
        <f>IF(P13="---","",VLOOKUP(P13,List1678345679102478[],2,FALSE))</f>
        <v/>
      </c>
      <c r="BS13" s="161" t="str">
        <f>IF(Q13="---","",VLOOKUP(Q13,List1678345679102478[],2,FALSE))</f>
        <v/>
      </c>
      <c r="BT13" s="161" t="str">
        <f>IF(R13="---","",VLOOKUP(R13,List1678345679102478[],2,FALSE))</f>
        <v/>
      </c>
      <c r="BU13" s="29" t="s">
        <v>135</v>
      </c>
      <c r="BV13" s="161" t="str">
        <f>IF(Y13="---","",VLOOKUP(Y13,List1678345679102478[],2,FALSE))</f>
        <v/>
      </c>
      <c r="BW13" s="161" t="str">
        <f>IF(Z13="---","",VLOOKUP(Z13,List1678345679102478[],2,FALSE))</f>
        <v/>
      </c>
      <c r="BX13" s="161" t="str">
        <f>IF(AA13="---","",VLOOKUP(AA13,List1678345679102478[],2,FALSE))</f>
        <v/>
      </c>
      <c r="BY13" s="161" t="str">
        <f>IF(AB13="---","",VLOOKUP(AB13,List1678345679102478[],2,FALSE))</f>
        <v/>
      </c>
      <c r="BZ13" s="161" t="str">
        <f>IF(AC13="---","",VLOOKUP(AC13,List1678345679102478[],2,FALSE))</f>
        <v/>
      </c>
      <c r="CA13" s="161" t="str">
        <f>IF(AD13="---","",VLOOKUP(AD13,List1678345679102478[],2,FALSE))</f>
        <v/>
      </c>
      <c r="CB13" s="161" t="str">
        <f>IF(AE13="---","",VLOOKUP(AE13,List1678345679102478[],2,FALSE))</f>
        <v/>
      </c>
      <c r="CC13" s="161" t="str">
        <f>IF(AF13="---","",VLOOKUP(AF13,List1678345679102478[],2,FALSE))</f>
        <v/>
      </c>
      <c r="CD13" s="161" t="str">
        <f>IF(AG13="---","",VLOOKUP(AG13,List1678345679102478[],2,FALSE))</f>
        <v/>
      </c>
      <c r="CE13" s="161" t="str">
        <f>IF(AH13="---","",VLOOKUP(AH13,List1678345679102478[],2,FALSE))</f>
        <v/>
      </c>
    </row>
    <row r="14" spans="2:92" s="8" customFormat="1" ht="13.5" customHeight="1" thickBot="1">
      <c r="B14" s="352"/>
      <c r="C14" s="354"/>
      <c r="D14" s="355"/>
      <c r="E14" s="204" t="s">
        <v>136</v>
      </c>
      <c r="F14" s="204"/>
      <c r="G14" s="206"/>
      <c r="H14" s="25" t="s">
        <v>109</v>
      </c>
      <c r="I14" s="25" t="s">
        <v>109</v>
      </c>
      <c r="J14" s="25" t="s">
        <v>109</v>
      </c>
      <c r="K14" s="25" t="s">
        <v>109</v>
      </c>
      <c r="L14" s="25" t="s">
        <v>109</v>
      </c>
      <c r="M14" s="25" t="s">
        <v>109</v>
      </c>
      <c r="N14" s="25" t="s">
        <v>109</v>
      </c>
      <c r="O14" s="25" t="s">
        <v>109</v>
      </c>
      <c r="P14" s="25" t="s">
        <v>109</v>
      </c>
      <c r="Q14" s="25" t="s">
        <v>109</v>
      </c>
      <c r="R14" s="32" t="s">
        <v>109</v>
      </c>
      <c r="S14" s="1"/>
      <c r="T14" s="1"/>
      <c r="U14" s="1"/>
      <c r="V14" s="1"/>
      <c r="W14" s="1"/>
      <c r="X14" s="1"/>
      <c r="Y14" s="25" t="s">
        <v>109</v>
      </c>
      <c r="Z14" s="25" t="s">
        <v>109</v>
      </c>
      <c r="AA14" s="25" t="s">
        <v>109</v>
      </c>
      <c r="AB14" s="25" t="s">
        <v>109</v>
      </c>
      <c r="AC14" s="32" t="s">
        <v>109</v>
      </c>
      <c r="AD14" s="23" t="s">
        <v>109</v>
      </c>
      <c r="AE14" s="23" t="s">
        <v>109</v>
      </c>
      <c r="AF14" s="23" t="s">
        <v>109</v>
      </c>
      <c r="AG14" s="23" t="s">
        <v>109</v>
      </c>
      <c r="AH14" s="23" t="s">
        <v>109</v>
      </c>
      <c r="AK14" s="27" t="str">
        <f t="shared" si="0"/>
        <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U14" s="1"/>
      <c r="AV14" s="28"/>
      <c r="AW14" s="29" t="s">
        <v>137</v>
      </c>
      <c r="AX14" s="30" t="str">
        <f t="shared" si="1"/>
        <v>---</v>
      </c>
      <c r="AY14" s="50" t="e">
        <f>VALUE(IF(AX14="---","",VLOOKUP(AX14,List1678345679102478[],2,FALSE)))</f>
        <v>#VALUE!</v>
      </c>
      <c r="AZ14" s="1" t="str">
        <f t="shared" si="2"/>
        <v>---</v>
      </c>
      <c r="BA14" s="1" t="e">
        <f>VALUE(IF(AZ14="---","",VLOOKUP(AZ14,List1678345679102478[],2,FALSE)))</f>
        <v>#VALUE!</v>
      </c>
      <c r="BB14" s="1" t="str">
        <f t="shared" si="3"/>
        <v>---</v>
      </c>
      <c r="BC14" s="1" t="str">
        <f t="shared" si="4"/>
        <v>---</v>
      </c>
      <c r="BD14" s="1"/>
      <c r="BE14" s="1"/>
      <c r="BF14" s="1"/>
      <c r="BG14" s="1"/>
      <c r="BH14" s="1"/>
      <c r="BI14" s="29" t="s">
        <v>137</v>
      </c>
      <c r="BJ14" s="161" t="str">
        <f>IF(H14="---","",VLOOKUP(H14,List1678345679102478[],2,FALSE))</f>
        <v/>
      </c>
      <c r="BK14" s="161" t="str">
        <f>IF(I14="---","",VLOOKUP(I14,List1678345679102478[],2,FALSE))</f>
        <v/>
      </c>
      <c r="BL14" s="161" t="str">
        <f>IF(J14="---","",VLOOKUP(J14,List1678345679102478[],2,FALSE))</f>
        <v/>
      </c>
      <c r="BM14" s="161" t="str">
        <f>IF(K14="---","",VLOOKUP(K14,List1678345679102478[],2,FALSE))</f>
        <v/>
      </c>
      <c r="BN14" s="161" t="str">
        <f>IF(L14="---","",VLOOKUP(L14,List1678345679102478[],2,FALSE))</f>
        <v/>
      </c>
      <c r="BO14" s="161" t="str">
        <f>IF(M14="---","",VLOOKUP(M14,List1678345679102478[],2,FALSE))</f>
        <v/>
      </c>
      <c r="BP14" s="161" t="str">
        <f>IF(N14="---","",VLOOKUP(N14,List1678345679102478[],2,FALSE))</f>
        <v/>
      </c>
      <c r="BQ14" s="161" t="str">
        <f>IF(O14="---","",VLOOKUP(O14,List1678345679102478[],2,FALSE))</f>
        <v/>
      </c>
      <c r="BR14" s="161" t="str">
        <f>IF(P14="---","",VLOOKUP(P14,List1678345679102478[],2,FALSE))</f>
        <v/>
      </c>
      <c r="BS14" s="161" t="str">
        <f>IF(Q14="---","",VLOOKUP(Q14,List1678345679102478[],2,FALSE))</f>
        <v/>
      </c>
      <c r="BT14" s="161" t="str">
        <f>IF(R14="---","",VLOOKUP(R14,List1678345679102478[],2,FALSE))</f>
        <v/>
      </c>
      <c r="BU14" s="29" t="s">
        <v>137</v>
      </c>
      <c r="BV14" s="161" t="str">
        <f>IF(Y14="---","",VLOOKUP(Y14,List1678345679102478[],2,FALSE))</f>
        <v/>
      </c>
      <c r="BW14" s="161" t="str">
        <f>IF(Z14="---","",VLOOKUP(Z14,List1678345679102478[],2,FALSE))</f>
        <v/>
      </c>
      <c r="BX14" s="161" t="str">
        <f>IF(AA14="---","",VLOOKUP(AA14,List1678345679102478[],2,FALSE))</f>
        <v/>
      </c>
      <c r="BY14" s="161" t="str">
        <f>IF(AB14="---","",VLOOKUP(AB14,List1678345679102478[],2,FALSE))</f>
        <v/>
      </c>
      <c r="BZ14" s="161" t="str">
        <f>IF(AC14="---","",VLOOKUP(AC14,List1678345679102478[],2,FALSE))</f>
        <v/>
      </c>
      <c r="CA14" s="161" t="str">
        <f>IF(AD14="---","",VLOOKUP(AD14,List1678345679102478[],2,FALSE))</f>
        <v/>
      </c>
      <c r="CB14" s="161" t="str">
        <f>IF(AE14="---","",VLOOKUP(AE14,List1678345679102478[],2,FALSE))</f>
        <v/>
      </c>
      <c r="CC14" s="161" t="str">
        <f>IF(AF14="---","",VLOOKUP(AF14,List1678345679102478[],2,FALSE))</f>
        <v/>
      </c>
      <c r="CD14" s="161" t="str">
        <f>IF(AG14="---","",VLOOKUP(AG14,List1678345679102478[],2,FALSE))</f>
        <v/>
      </c>
      <c r="CE14" s="161" t="str">
        <f>IF(AH14="---","",VLOOKUP(AH14,List1678345679102478[],2,FALSE))</f>
        <v/>
      </c>
      <c r="CG14" s="1"/>
      <c r="CI14" s="1"/>
      <c r="CK14" s="1"/>
      <c r="CM14" s="1"/>
    </row>
    <row r="15" spans="2:92" s="8" customFormat="1" ht="13.5" customHeight="1" thickBot="1">
      <c r="B15" s="352"/>
      <c r="C15" s="354" t="s">
        <v>138</v>
      </c>
      <c r="D15" s="355"/>
      <c r="E15" s="204" t="s">
        <v>139</v>
      </c>
      <c r="F15" s="204"/>
      <c r="G15" s="206"/>
      <c r="H15" s="25" t="s">
        <v>109</v>
      </c>
      <c r="I15" s="25" t="s">
        <v>109</v>
      </c>
      <c r="J15" s="25" t="s">
        <v>109</v>
      </c>
      <c r="K15" s="25" t="s">
        <v>109</v>
      </c>
      <c r="L15" s="25" t="s">
        <v>109</v>
      </c>
      <c r="M15" s="25" t="s">
        <v>109</v>
      </c>
      <c r="N15" s="25" t="s">
        <v>109</v>
      </c>
      <c r="O15" s="25" t="s">
        <v>109</v>
      </c>
      <c r="P15" s="25" t="s">
        <v>109</v>
      </c>
      <c r="Q15" s="25" t="s">
        <v>109</v>
      </c>
      <c r="R15" s="32" t="s">
        <v>109</v>
      </c>
      <c r="S15" s="1"/>
      <c r="T15" s="1"/>
      <c r="U15" s="1"/>
      <c r="V15" s="1"/>
      <c r="W15" s="1"/>
      <c r="X15" s="1"/>
      <c r="Y15" s="25" t="s">
        <v>109</v>
      </c>
      <c r="Z15" s="25" t="s">
        <v>109</v>
      </c>
      <c r="AA15" s="25" t="s">
        <v>109</v>
      </c>
      <c r="AB15" s="25" t="s">
        <v>109</v>
      </c>
      <c r="AC15" s="32" t="s">
        <v>109</v>
      </c>
      <c r="AD15" s="23" t="s">
        <v>109</v>
      </c>
      <c r="AE15" s="23" t="s">
        <v>109</v>
      </c>
      <c r="AF15" s="23" t="s">
        <v>109</v>
      </c>
      <c r="AG15" s="23" t="s">
        <v>109</v>
      </c>
      <c r="AH15" s="23" t="s">
        <v>109</v>
      </c>
      <c r="AK15" s="27" t="str">
        <f t="shared" si="0"/>
        <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U15" s="1"/>
      <c r="AV15" s="28"/>
      <c r="AW15" s="29" t="s">
        <v>140</v>
      </c>
      <c r="AX15" s="30" t="str">
        <f t="shared" si="1"/>
        <v>---</v>
      </c>
      <c r="AY15" s="50" t="e">
        <f>VALUE(IF(AX15="---","",VLOOKUP(AX15,List1678345679102478[],2,FALSE)))</f>
        <v>#VALUE!</v>
      </c>
      <c r="AZ15" s="1" t="str">
        <f t="shared" si="2"/>
        <v>---</v>
      </c>
      <c r="BA15" s="1" t="e">
        <f>VALUE(IF(AZ15="---","",VLOOKUP(AZ15,List1678345679102478[],2,FALSE)))</f>
        <v>#VALUE!</v>
      </c>
      <c r="BB15" s="1" t="str">
        <f t="shared" si="3"/>
        <v>---</v>
      </c>
      <c r="BC15" s="1" t="str">
        <f t="shared" si="4"/>
        <v>---</v>
      </c>
      <c r="BD15" s="1"/>
      <c r="BE15" s="1"/>
      <c r="BF15" s="1"/>
      <c r="BG15" s="1"/>
      <c r="BH15" s="1"/>
      <c r="BI15" s="29" t="s">
        <v>140</v>
      </c>
      <c r="BJ15" s="161" t="str">
        <f>IF(H15="---","",VLOOKUP(H15,List1678345679102478[],2,FALSE))</f>
        <v/>
      </c>
      <c r="BK15" s="161" t="str">
        <f>IF(I15="---","",VLOOKUP(I15,List1678345679102478[],2,FALSE))</f>
        <v/>
      </c>
      <c r="BL15" s="161" t="str">
        <f>IF(J15="---","",VLOOKUP(J15,List1678345679102478[],2,FALSE))</f>
        <v/>
      </c>
      <c r="BM15" s="161" t="str">
        <f>IF(K15="---","",VLOOKUP(K15,List1678345679102478[],2,FALSE))</f>
        <v/>
      </c>
      <c r="BN15" s="161" t="str">
        <f>IF(L15="---","",VLOOKUP(L15,List1678345679102478[],2,FALSE))</f>
        <v/>
      </c>
      <c r="BO15" s="161" t="str">
        <f>IF(M15="---","",VLOOKUP(M15,List1678345679102478[],2,FALSE))</f>
        <v/>
      </c>
      <c r="BP15" s="161" t="str">
        <f>IF(N15="---","",VLOOKUP(N15,List1678345679102478[],2,FALSE))</f>
        <v/>
      </c>
      <c r="BQ15" s="161" t="str">
        <f>IF(O15="---","",VLOOKUP(O15,List1678345679102478[],2,FALSE))</f>
        <v/>
      </c>
      <c r="BR15" s="161" t="str">
        <f>IF(P15="---","",VLOOKUP(P15,List1678345679102478[],2,FALSE))</f>
        <v/>
      </c>
      <c r="BS15" s="161" t="str">
        <f>IF(Q15="---","",VLOOKUP(Q15,List1678345679102478[],2,FALSE))</f>
        <v/>
      </c>
      <c r="BT15" s="161" t="str">
        <f>IF(R15="---","",VLOOKUP(R15,List1678345679102478[],2,FALSE))</f>
        <v/>
      </c>
      <c r="BU15" s="29" t="s">
        <v>140</v>
      </c>
      <c r="BV15" s="161" t="str">
        <f>IF(Y15="---","",VLOOKUP(Y15,List1678345679102478[],2,FALSE))</f>
        <v/>
      </c>
      <c r="BW15" s="161" t="str">
        <f>IF(Z15="---","",VLOOKUP(Z15,List1678345679102478[],2,FALSE))</f>
        <v/>
      </c>
      <c r="BX15" s="161" t="str">
        <f>IF(AA15="---","",VLOOKUP(AA15,List1678345679102478[],2,FALSE))</f>
        <v/>
      </c>
      <c r="BY15" s="161" t="str">
        <f>IF(AB15="---","",VLOOKUP(AB15,List1678345679102478[],2,FALSE))</f>
        <v/>
      </c>
      <c r="BZ15" s="161" t="str">
        <f>IF(AC15="---","",VLOOKUP(AC15,List1678345679102478[],2,FALSE))</f>
        <v/>
      </c>
      <c r="CA15" s="161" t="str">
        <f>IF(AD15="---","",VLOOKUP(AD15,List1678345679102478[],2,FALSE))</f>
        <v/>
      </c>
      <c r="CB15" s="161" t="str">
        <f>IF(AE15="---","",VLOOKUP(AE15,List1678345679102478[],2,FALSE))</f>
        <v/>
      </c>
      <c r="CC15" s="161" t="str">
        <f>IF(AF15="---","",VLOOKUP(AF15,List1678345679102478[],2,FALSE))</f>
        <v/>
      </c>
      <c r="CD15" s="161" t="str">
        <f>IF(AG15="---","",VLOOKUP(AG15,List1678345679102478[],2,FALSE))</f>
        <v/>
      </c>
      <c r="CE15" s="161" t="str">
        <f>IF(AH15="---","",VLOOKUP(AH15,List1678345679102478[],2,FALSE))</f>
        <v/>
      </c>
      <c r="CG15" s="1"/>
      <c r="CI15" s="1"/>
      <c r="CK15" s="1"/>
      <c r="CM15" s="1"/>
    </row>
    <row r="16" spans="2:92" s="8" customFormat="1" ht="13.5" customHeight="1" thickBot="1">
      <c r="B16" s="352"/>
      <c r="C16" s="354"/>
      <c r="D16" s="355"/>
      <c r="E16" s="204" t="s">
        <v>141</v>
      </c>
      <c r="F16" s="204"/>
      <c r="G16" s="206"/>
      <c r="H16" s="25" t="s">
        <v>109</v>
      </c>
      <c r="I16" s="25" t="s">
        <v>109</v>
      </c>
      <c r="J16" s="25" t="s">
        <v>109</v>
      </c>
      <c r="K16" s="25" t="s">
        <v>109</v>
      </c>
      <c r="L16" s="25" t="s">
        <v>109</v>
      </c>
      <c r="M16" s="25" t="s">
        <v>109</v>
      </c>
      <c r="N16" s="25" t="s">
        <v>109</v>
      </c>
      <c r="O16" s="25" t="s">
        <v>109</v>
      </c>
      <c r="P16" s="25" t="s">
        <v>109</v>
      </c>
      <c r="Q16" s="25" t="s">
        <v>109</v>
      </c>
      <c r="R16" s="32" t="s">
        <v>109</v>
      </c>
      <c r="S16" s="1"/>
      <c r="T16" s="1"/>
      <c r="U16" s="1"/>
      <c r="V16" s="1"/>
      <c r="W16" s="1"/>
      <c r="X16" s="1"/>
      <c r="Y16" s="25" t="s">
        <v>109</v>
      </c>
      <c r="Z16" s="25" t="s">
        <v>109</v>
      </c>
      <c r="AA16" s="25" t="s">
        <v>109</v>
      </c>
      <c r="AB16" s="25" t="s">
        <v>109</v>
      </c>
      <c r="AC16" s="32" t="s">
        <v>109</v>
      </c>
      <c r="AD16" s="23" t="s">
        <v>109</v>
      </c>
      <c r="AE16" s="23" t="s">
        <v>109</v>
      </c>
      <c r="AF16" s="23" t="s">
        <v>109</v>
      </c>
      <c r="AG16" s="23" t="s">
        <v>109</v>
      </c>
      <c r="AH16" s="23" t="s">
        <v>109</v>
      </c>
      <c r="AK16" s="27" t="str">
        <f t="shared" si="0"/>
        <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U16" s="1"/>
      <c r="AV16" s="28"/>
      <c r="AW16" s="29" t="s">
        <v>142</v>
      </c>
      <c r="AX16" s="30" t="str">
        <f t="shared" si="1"/>
        <v>---</v>
      </c>
      <c r="AY16" s="50" t="e">
        <f>VALUE(IF(AX16="---","",VLOOKUP(AX16,List1678345679102478[],2,FALSE)))</f>
        <v>#VALUE!</v>
      </c>
      <c r="AZ16" s="1" t="str">
        <f t="shared" si="2"/>
        <v>---</v>
      </c>
      <c r="BA16" s="1" t="e">
        <f>VALUE(IF(AZ16="---","",VLOOKUP(AZ16,List1678345679102478[],2,FALSE)))</f>
        <v>#VALUE!</v>
      </c>
      <c r="BB16" s="1" t="str">
        <f t="shared" si="3"/>
        <v>---</v>
      </c>
      <c r="BC16" s="1" t="str">
        <f t="shared" si="4"/>
        <v>---</v>
      </c>
      <c r="BD16" s="1"/>
      <c r="BE16" s="1"/>
      <c r="BF16" s="1"/>
      <c r="BG16" s="1"/>
      <c r="BH16" s="1"/>
      <c r="BI16" s="29" t="s">
        <v>142</v>
      </c>
      <c r="BJ16" s="161" t="str">
        <f>IF(H16="---","",VLOOKUP(H16,List1678345679102478[],2,FALSE))</f>
        <v/>
      </c>
      <c r="BK16" s="161" t="str">
        <f>IF(I16="---","",VLOOKUP(I16,List1678345679102478[],2,FALSE))</f>
        <v/>
      </c>
      <c r="BL16" s="161" t="str">
        <f>IF(J16="---","",VLOOKUP(J16,List1678345679102478[],2,FALSE))</f>
        <v/>
      </c>
      <c r="BM16" s="161" t="str">
        <f>IF(K16="---","",VLOOKUP(K16,List1678345679102478[],2,FALSE))</f>
        <v/>
      </c>
      <c r="BN16" s="161" t="str">
        <f>IF(L16="---","",VLOOKUP(L16,List1678345679102478[],2,FALSE))</f>
        <v/>
      </c>
      <c r="BO16" s="161" t="str">
        <f>IF(M16="---","",VLOOKUP(M16,List1678345679102478[],2,FALSE))</f>
        <v/>
      </c>
      <c r="BP16" s="161" t="str">
        <f>IF(N16="---","",VLOOKUP(N16,List1678345679102478[],2,FALSE))</f>
        <v/>
      </c>
      <c r="BQ16" s="161" t="str">
        <f>IF(O16="---","",VLOOKUP(O16,List1678345679102478[],2,FALSE))</f>
        <v/>
      </c>
      <c r="BR16" s="161" t="str">
        <f>IF(P16="---","",VLOOKUP(P16,List1678345679102478[],2,FALSE))</f>
        <v/>
      </c>
      <c r="BS16" s="161" t="str">
        <f>IF(Q16="---","",VLOOKUP(Q16,List1678345679102478[],2,FALSE))</f>
        <v/>
      </c>
      <c r="BT16" s="161" t="str">
        <f>IF(R16="---","",VLOOKUP(R16,List1678345679102478[],2,FALSE))</f>
        <v/>
      </c>
      <c r="BU16" s="29" t="s">
        <v>142</v>
      </c>
      <c r="BV16" s="161" t="str">
        <f>IF(Y16="---","",VLOOKUP(Y16,List1678345679102478[],2,FALSE))</f>
        <v/>
      </c>
      <c r="BW16" s="161" t="str">
        <f>IF(Z16="---","",VLOOKUP(Z16,List1678345679102478[],2,FALSE))</f>
        <v/>
      </c>
      <c r="BX16" s="161" t="str">
        <f>IF(AA16="---","",VLOOKUP(AA16,List1678345679102478[],2,FALSE))</f>
        <v/>
      </c>
      <c r="BY16" s="161" t="str">
        <f>IF(AB16="---","",VLOOKUP(AB16,List1678345679102478[],2,FALSE))</f>
        <v/>
      </c>
      <c r="BZ16" s="161" t="str">
        <f>IF(AC16="---","",VLOOKUP(AC16,List1678345679102478[],2,FALSE))</f>
        <v/>
      </c>
      <c r="CA16" s="161" t="str">
        <f>IF(AD16="---","",VLOOKUP(AD16,List1678345679102478[],2,FALSE))</f>
        <v/>
      </c>
      <c r="CB16" s="161" t="str">
        <f>IF(AE16="---","",VLOOKUP(AE16,List1678345679102478[],2,FALSE))</f>
        <v/>
      </c>
      <c r="CC16" s="161" t="str">
        <f>IF(AF16="---","",VLOOKUP(AF16,List1678345679102478[],2,FALSE))</f>
        <v/>
      </c>
      <c r="CD16" s="161" t="str">
        <f>IF(AG16="---","",VLOOKUP(AG16,List1678345679102478[],2,FALSE))</f>
        <v/>
      </c>
      <c r="CE16" s="161" t="str">
        <f>IF(AH16="---","",VLOOKUP(AH16,List1678345679102478[],2,FALSE))</f>
        <v/>
      </c>
      <c r="CG16" s="1"/>
      <c r="CI16" s="1"/>
      <c r="CK16" s="1"/>
      <c r="CM16" s="1"/>
    </row>
    <row r="17" spans="2:92" s="8" customFormat="1" ht="13.5" customHeight="1" thickBot="1">
      <c r="B17" s="352"/>
      <c r="C17" s="354"/>
      <c r="D17" s="355"/>
      <c r="E17" s="204" t="s">
        <v>143</v>
      </c>
      <c r="F17" s="204"/>
      <c r="G17" s="206"/>
      <c r="H17" s="25" t="s">
        <v>109</v>
      </c>
      <c r="I17" s="25" t="s">
        <v>109</v>
      </c>
      <c r="J17" s="25" t="s">
        <v>109</v>
      </c>
      <c r="K17" s="25" t="s">
        <v>109</v>
      </c>
      <c r="L17" s="25" t="s">
        <v>109</v>
      </c>
      <c r="M17" s="25" t="s">
        <v>109</v>
      </c>
      <c r="N17" s="25" t="s">
        <v>109</v>
      </c>
      <c r="O17" s="25" t="s">
        <v>109</v>
      </c>
      <c r="P17" s="25" t="s">
        <v>109</v>
      </c>
      <c r="Q17" s="25" t="s">
        <v>109</v>
      </c>
      <c r="R17" s="32" t="s">
        <v>109</v>
      </c>
      <c r="S17" s="1"/>
      <c r="T17" s="1"/>
      <c r="U17" s="1"/>
      <c r="V17" s="1"/>
      <c r="W17" s="1"/>
      <c r="X17" s="1"/>
      <c r="Y17" s="25" t="s">
        <v>109</v>
      </c>
      <c r="Z17" s="25" t="s">
        <v>109</v>
      </c>
      <c r="AA17" s="25" t="s">
        <v>109</v>
      </c>
      <c r="AB17" s="25" t="s">
        <v>109</v>
      </c>
      <c r="AC17" s="32" t="s">
        <v>109</v>
      </c>
      <c r="AD17" s="23" t="s">
        <v>109</v>
      </c>
      <c r="AE17" s="23" t="s">
        <v>109</v>
      </c>
      <c r="AF17" s="23" t="s">
        <v>109</v>
      </c>
      <c r="AG17" s="23" t="s">
        <v>109</v>
      </c>
      <c r="AH17" s="23" t="s">
        <v>109</v>
      </c>
      <c r="AK17" s="27" t="str">
        <f t="shared" si="0"/>
        <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144</v>
      </c>
      <c r="AX17" s="30" t="str">
        <f t="shared" si="1"/>
        <v>---</v>
      </c>
      <c r="AY17" s="50" t="e">
        <f>VALUE(IF(AX17="---","",VLOOKUP(AX17,List1678345679102478[],2,FALSE)))</f>
        <v>#VALUE!</v>
      </c>
      <c r="AZ17" s="1" t="str">
        <f t="shared" si="2"/>
        <v>---</v>
      </c>
      <c r="BA17" s="1" t="e">
        <f>VALUE(IF(AZ17="---","",VLOOKUP(AZ17,List1678345679102478[],2,FALSE)))</f>
        <v>#VALUE!</v>
      </c>
      <c r="BB17" s="1" t="str">
        <f t="shared" si="3"/>
        <v>---</v>
      </c>
      <c r="BC17" s="1" t="str">
        <f t="shared" si="4"/>
        <v>---</v>
      </c>
      <c r="BD17" s="1"/>
      <c r="BE17" s="1"/>
      <c r="BF17" s="1"/>
      <c r="BG17" s="1"/>
      <c r="BH17" s="1"/>
      <c r="BI17" s="29" t="s">
        <v>144</v>
      </c>
      <c r="BJ17" s="161" t="str">
        <f>IF(H17="---","",VLOOKUP(H17,List1678345679102478[],2,FALSE))</f>
        <v/>
      </c>
      <c r="BK17" s="161" t="str">
        <f>IF(I17="---","",VLOOKUP(I17,List1678345679102478[],2,FALSE))</f>
        <v/>
      </c>
      <c r="BL17" s="161" t="str">
        <f>IF(J17="---","",VLOOKUP(J17,List1678345679102478[],2,FALSE))</f>
        <v/>
      </c>
      <c r="BM17" s="161" t="str">
        <f>IF(K17="---","",VLOOKUP(K17,List1678345679102478[],2,FALSE))</f>
        <v/>
      </c>
      <c r="BN17" s="161" t="str">
        <f>IF(L17="---","",VLOOKUP(L17,List1678345679102478[],2,FALSE))</f>
        <v/>
      </c>
      <c r="BO17" s="161" t="str">
        <f>IF(M17="---","",VLOOKUP(M17,List1678345679102478[],2,FALSE))</f>
        <v/>
      </c>
      <c r="BP17" s="161" t="str">
        <f>IF(N17="---","",VLOOKUP(N17,List1678345679102478[],2,FALSE))</f>
        <v/>
      </c>
      <c r="BQ17" s="161" t="str">
        <f>IF(O17="---","",VLOOKUP(O17,List1678345679102478[],2,FALSE))</f>
        <v/>
      </c>
      <c r="BR17" s="161" t="str">
        <f>IF(P17="---","",VLOOKUP(P17,List1678345679102478[],2,FALSE))</f>
        <v/>
      </c>
      <c r="BS17" s="161" t="str">
        <f>IF(Q17="---","",VLOOKUP(Q17,List1678345679102478[],2,FALSE))</f>
        <v/>
      </c>
      <c r="BT17" s="161" t="str">
        <f>IF(R17="---","",VLOOKUP(R17,List1678345679102478[],2,FALSE))</f>
        <v/>
      </c>
      <c r="BU17" s="29" t="s">
        <v>144</v>
      </c>
      <c r="BV17" s="161" t="str">
        <f>IF(Y17="---","",VLOOKUP(Y17,List1678345679102478[],2,FALSE))</f>
        <v/>
      </c>
      <c r="BW17" s="161" t="str">
        <f>IF(Z17="---","",VLOOKUP(Z17,List1678345679102478[],2,FALSE))</f>
        <v/>
      </c>
      <c r="BX17" s="161" t="str">
        <f>IF(AA17="---","",VLOOKUP(AA17,List1678345679102478[],2,FALSE))</f>
        <v/>
      </c>
      <c r="BY17" s="161" t="str">
        <f>IF(AB17="---","",VLOOKUP(AB17,List1678345679102478[],2,FALSE))</f>
        <v/>
      </c>
      <c r="BZ17" s="161" t="str">
        <f>IF(AC17="---","",VLOOKUP(AC17,List1678345679102478[],2,FALSE))</f>
        <v/>
      </c>
      <c r="CA17" s="161" t="str">
        <f>IF(AD17="---","",VLOOKUP(AD17,List1678345679102478[],2,FALSE))</f>
        <v/>
      </c>
      <c r="CB17" s="161" t="str">
        <f>IF(AE17="---","",VLOOKUP(AE17,List1678345679102478[],2,FALSE))</f>
        <v/>
      </c>
      <c r="CC17" s="161" t="str">
        <f>IF(AF17="---","",VLOOKUP(AF17,List1678345679102478[],2,FALSE))</f>
        <v/>
      </c>
      <c r="CD17" s="161" t="str">
        <f>IF(AG17="---","",VLOOKUP(AG17,List1678345679102478[],2,FALSE))</f>
        <v/>
      </c>
      <c r="CE17" s="161" t="str">
        <f>IF(AH17="---","",VLOOKUP(AH17,List1678345679102478[],2,FALSE))</f>
        <v/>
      </c>
      <c r="CG17" s="1"/>
      <c r="CI17" s="1"/>
      <c r="CK17" s="1"/>
      <c r="CM17" s="1"/>
    </row>
    <row r="18" spans="2:92" s="8" customFormat="1" ht="13.5" customHeight="1" thickBot="1">
      <c r="B18" s="352"/>
      <c r="C18" s="354" t="s">
        <v>145</v>
      </c>
      <c r="D18" s="355"/>
      <c r="E18" s="204" t="s">
        <v>146</v>
      </c>
      <c r="F18" s="204"/>
      <c r="G18" s="206"/>
      <c r="H18" s="25" t="s">
        <v>109</v>
      </c>
      <c r="I18" s="25" t="s">
        <v>109</v>
      </c>
      <c r="J18" s="25" t="s">
        <v>109</v>
      </c>
      <c r="K18" s="25" t="s">
        <v>109</v>
      </c>
      <c r="L18" s="25" t="s">
        <v>109</v>
      </c>
      <c r="M18" s="25" t="s">
        <v>109</v>
      </c>
      <c r="N18" s="25" t="s">
        <v>109</v>
      </c>
      <c r="O18" s="25" t="s">
        <v>109</v>
      </c>
      <c r="P18" s="25" t="s">
        <v>109</v>
      </c>
      <c r="Q18" s="25" t="s">
        <v>109</v>
      </c>
      <c r="R18" s="32" t="s">
        <v>109</v>
      </c>
      <c r="S18" s="1"/>
      <c r="T18" s="1"/>
      <c r="U18" s="1"/>
      <c r="V18" s="1"/>
      <c r="W18" s="1"/>
      <c r="X18" s="1"/>
      <c r="Y18" s="25" t="s">
        <v>109</v>
      </c>
      <c r="Z18" s="25" t="s">
        <v>109</v>
      </c>
      <c r="AA18" s="25" t="s">
        <v>109</v>
      </c>
      <c r="AB18" s="25" t="s">
        <v>109</v>
      </c>
      <c r="AC18" s="32" t="s">
        <v>109</v>
      </c>
      <c r="AD18" s="23" t="s">
        <v>109</v>
      </c>
      <c r="AE18" s="23" t="s">
        <v>109</v>
      </c>
      <c r="AF18" s="23" t="s">
        <v>109</v>
      </c>
      <c r="AG18" s="23" t="s">
        <v>109</v>
      </c>
      <c r="AH18" s="23" t="s">
        <v>109</v>
      </c>
      <c r="AK18" s="27" t="str">
        <f t="shared" si="0"/>
        <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147</v>
      </c>
      <c r="AX18" s="30" t="str">
        <f t="shared" si="1"/>
        <v>---</v>
      </c>
      <c r="AY18" s="50" t="e">
        <f>VALUE(IF(AX18="---","",VLOOKUP(AX18,List1678345679102478[],2,FALSE)))</f>
        <v>#VALUE!</v>
      </c>
      <c r="AZ18" s="1" t="str">
        <f t="shared" si="2"/>
        <v>---</v>
      </c>
      <c r="BA18" s="1" t="e">
        <f>VALUE(IF(AZ18="---","",VLOOKUP(AZ18,List1678345679102478[],2,FALSE)))</f>
        <v>#VALUE!</v>
      </c>
      <c r="BB18" s="1" t="str">
        <f t="shared" si="3"/>
        <v>---</v>
      </c>
      <c r="BC18" s="1" t="str">
        <f t="shared" si="4"/>
        <v>---</v>
      </c>
      <c r="BD18" s="1"/>
      <c r="BE18" s="1"/>
      <c r="BF18" s="1"/>
      <c r="BG18" s="1"/>
      <c r="BH18" s="1"/>
      <c r="BI18" s="29" t="s">
        <v>147</v>
      </c>
      <c r="BJ18" s="161" t="str">
        <f>IF(H18="---","",VLOOKUP(H18,List1678345679102478[],2,FALSE))</f>
        <v/>
      </c>
      <c r="BK18" s="161" t="str">
        <f>IF(I18="---","",VLOOKUP(I18,List1678345679102478[],2,FALSE))</f>
        <v/>
      </c>
      <c r="BL18" s="161" t="str">
        <f>IF(J18="---","",VLOOKUP(J18,List1678345679102478[],2,FALSE))</f>
        <v/>
      </c>
      <c r="BM18" s="161" t="str">
        <f>IF(K18="---","",VLOOKUP(K18,List1678345679102478[],2,FALSE))</f>
        <v/>
      </c>
      <c r="BN18" s="161" t="str">
        <f>IF(L18="---","",VLOOKUP(L18,List1678345679102478[],2,FALSE))</f>
        <v/>
      </c>
      <c r="BO18" s="161" t="str">
        <f>IF(M18="---","",VLOOKUP(M18,List1678345679102478[],2,FALSE))</f>
        <v/>
      </c>
      <c r="BP18" s="161" t="str">
        <f>IF(N18="---","",VLOOKUP(N18,List1678345679102478[],2,FALSE))</f>
        <v/>
      </c>
      <c r="BQ18" s="161" t="str">
        <f>IF(O18="---","",VLOOKUP(O18,List1678345679102478[],2,FALSE))</f>
        <v/>
      </c>
      <c r="BR18" s="161" t="str">
        <f>IF(P18="---","",VLOOKUP(P18,List1678345679102478[],2,FALSE))</f>
        <v/>
      </c>
      <c r="BS18" s="161" t="str">
        <f>IF(Q18="---","",VLOOKUP(Q18,List1678345679102478[],2,FALSE))</f>
        <v/>
      </c>
      <c r="BT18" s="161" t="str">
        <f>IF(R18="---","",VLOOKUP(R18,List1678345679102478[],2,FALSE))</f>
        <v/>
      </c>
      <c r="BU18" s="29" t="s">
        <v>147</v>
      </c>
      <c r="BV18" s="161" t="str">
        <f>IF(Y18="---","",VLOOKUP(Y18,List1678345679102478[],2,FALSE))</f>
        <v/>
      </c>
      <c r="BW18" s="161" t="str">
        <f>IF(Z18="---","",VLOOKUP(Z18,List1678345679102478[],2,FALSE))</f>
        <v/>
      </c>
      <c r="BX18" s="161" t="str">
        <f>IF(AA18="---","",VLOOKUP(AA18,List1678345679102478[],2,FALSE))</f>
        <v/>
      </c>
      <c r="BY18" s="161" t="str">
        <f>IF(AB18="---","",VLOOKUP(AB18,List1678345679102478[],2,FALSE))</f>
        <v/>
      </c>
      <c r="BZ18" s="161" t="str">
        <f>IF(AC18="---","",VLOOKUP(AC18,List1678345679102478[],2,FALSE))</f>
        <v/>
      </c>
      <c r="CA18" s="161" t="str">
        <f>IF(AD18="---","",VLOOKUP(AD18,List1678345679102478[],2,FALSE))</f>
        <v/>
      </c>
      <c r="CB18" s="161" t="str">
        <f>IF(AE18="---","",VLOOKUP(AE18,List1678345679102478[],2,FALSE))</f>
        <v/>
      </c>
      <c r="CC18" s="161" t="str">
        <f>IF(AF18="---","",VLOOKUP(AF18,List1678345679102478[],2,FALSE))</f>
        <v/>
      </c>
      <c r="CD18" s="161" t="str">
        <f>IF(AG18="---","",VLOOKUP(AG18,List1678345679102478[],2,FALSE))</f>
        <v/>
      </c>
      <c r="CE18" s="161" t="str">
        <f>IF(AH18="---","",VLOOKUP(AH18,List1678345679102478[],2,FALSE))</f>
        <v/>
      </c>
      <c r="CG18" s="1"/>
      <c r="CI18" s="1"/>
      <c r="CK18" s="1"/>
      <c r="CM18" s="1"/>
    </row>
    <row r="19" spans="2:92" s="8" customFormat="1" ht="13.5" customHeight="1" thickBot="1">
      <c r="B19" s="352"/>
      <c r="C19" s="354"/>
      <c r="D19" s="355"/>
      <c r="E19" s="204" t="s">
        <v>148</v>
      </c>
      <c r="F19" s="204"/>
      <c r="G19" s="206"/>
      <c r="H19" s="25" t="s">
        <v>109</v>
      </c>
      <c r="I19" s="25" t="s">
        <v>109</v>
      </c>
      <c r="J19" s="25" t="s">
        <v>109</v>
      </c>
      <c r="K19" s="25" t="s">
        <v>109</v>
      </c>
      <c r="L19" s="25" t="s">
        <v>109</v>
      </c>
      <c r="M19" s="25" t="s">
        <v>109</v>
      </c>
      <c r="N19" s="25" t="s">
        <v>109</v>
      </c>
      <c r="O19" s="25" t="s">
        <v>109</v>
      </c>
      <c r="P19" s="25" t="s">
        <v>109</v>
      </c>
      <c r="Q19" s="25" t="s">
        <v>109</v>
      </c>
      <c r="R19" s="32" t="s">
        <v>109</v>
      </c>
      <c r="S19" s="1"/>
      <c r="T19" s="1"/>
      <c r="U19" s="1"/>
      <c r="V19" s="1"/>
      <c r="W19" s="1"/>
      <c r="X19" s="1"/>
      <c r="Y19" s="25" t="s">
        <v>109</v>
      </c>
      <c r="Z19" s="25" t="s">
        <v>109</v>
      </c>
      <c r="AA19" s="25" t="s">
        <v>109</v>
      </c>
      <c r="AB19" s="25" t="s">
        <v>109</v>
      </c>
      <c r="AC19" s="32" t="s">
        <v>109</v>
      </c>
      <c r="AD19" s="23" t="s">
        <v>109</v>
      </c>
      <c r="AE19" s="23" t="s">
        <v>109</v>
      </c>
      <c r="AF19" s="23" t="s">
        <v>109</v>
      </c>
      <c r="AG19" s="23" t="s">
        <v>109</v>
      </c>
      <c r="AH19" s="23" t="s">
        <v>109</v>
      </c>
      <c r="AK19" s="27" t="str">
        <f t="shared" si="0"/>
        <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149</v>
      </c>
      <c r="AX19" s="30" t="str">
        <f t="shared" si="1"/>
        <v>---</v>
      </c>
      <c r="AY19" s="50" t="e">
        <f>VALUE(IF(AX19="---","",VLOOKUP(AX19,List1678345679102478[],2,FALSE)))</f>
        <v>#VALUE!</v>
      </c>
      <c r="AZ19" s="1" t="str">
        <f t="shared" si="2"/>
        <v>---</v>
      </c>
      <c r="BA19" s="1" t="e">
        <f>VALUE(IF(AZ19="---","",VLOOKUP(AZ19,List1678345679102478[],2,FALSE)))</f>
        <v>#VALUE!</v>
      </c>
      <c r="BB19" s="1" t="str">
        <f t="shared" si="3"/>
        <v>---</v>
      </c>
      <c r="BC19" s="1" t="str">
        <f t="shared" si="4"/>
        <v>---</v>
      </c>
      <c r="BD19" s="1"/>
      <c r="BE19" s="1"/>
      <c r="BF19" s="1"/>
      <c r="BG19" s="1"/>
      <c r="BH19" s="1"/>
      <c r="BI19" s="29" t="s">
        <v>149</v>
      </c>
      <c r="BJ19" s="161" t="str">
        <f>IF(H19="---","",VLOOKUP(H19,List1678345679102478[],2,FALSE))</f>
        <v/>
      </c>
      <c r="BK19" s="161" t="str">
        <f>IF(I19="---","",VLOOKUP(I19,List1678345679102478[],2,FALSE))</f>
        <v/>
      </c>
      <c r="BL19" s="161" t="str">
        <f>IF(J19="---","",VLOOKUP(J19,List1678345679102478[],2,FALSE))</f>
        <v/>
      </c>
      <c r="BM19" s="161" t="str">
        <f>IF(K19="---","",VLOOKUP(K19,List1678345679102478[],2,FALSE))</f>
        <v/>
      </c>
      <c r="BN19" s="161" t="str">
        <f>IF(L19="---","",VLOOKUP(L19,List1678345679102478[],2,FALSE))</f>
        <v/>
      </c>
      <c r="BO19" s="161" t="str">
        <f>IF(M19="---","",VLOOKUP(M19,List1678345679102478[],2,FALSE))</f>
        <v/>
      </c>
      <c r="BP19" s="161" t="str">
        <f>IF(N19="---","",VLOOKUP(N19,List1678345679102478[],2,FALSE))</f>
        <v/>
      </c>
      <c r="BQ19" s="161" t="str">
        <f>IF(O19="---","",VLOOKUP(O19,List1678345679102478[],2,FALSE))</f>
        <v/>
      </c>
      <c r="BR19" s="161" t="str">
        <f>IF(P19="---","",VLOOKUP(P19,List1678345679102478[],2,FALSE))</f>
        <v/>
      </c>
      <c r="BS19" s="161" t="str">
        <f>IF(Q19="---","",VLOOKUP(Q19,List1678345679102478[],2,FALSE))</f>
        <v/>
      </c>
      <c r="BT19" s="161" t="str">
        <f>IF(R19="---","",VLOOKUP(R19,List1678345679102478[],2,FALSE))</f>
        <v/>
      </c>
      <c r="BU19" s="29" t="s">
        <v>149</v>
      </c>
      <c r="BV19" s="161" t="str">
        <f>IF(Y19="---","",VLOOKUP(Y19,List1678345679102478[],2,FALSE))</f>
        <v/>
      </c>
      <c r="BW19" s="161" t="str">
        <f>IF(Z19="---","",VLOOKUP(Z19,List1678345679102478[],2,FALSE))</f>
        <v/>
      </c>
      <c r="BX19" s="161" t="str">
        <f>IF(AA19="---","",VLOOKUP(AA19,List1678345679102478[],2,FALSE))</f>
        <v/>
      </c>
      <c r="BY19" s="161" t="str">
        <f>IF(AB19="---","",VLOOKUP(AB19,List1678345679102478[],2,FALSE))</f>
        <v/>
      </c>
      <c r="BZ19" s="161" t="str">
        <f>IF(AC19="---","",VLOOKUP(AC19,List1678345679102478[],2,FALSE))</f>
        <v/>
      </c>
      <c r="CA19" s="161" t="str">
        <f>IF(AD19="---","",VLOOKUP(AD19,List1678345679102478[],2,FALSE))</f>
        <v/>
      </c>
      <c r="CB19" s="161" t="str">
        <f>IF(AE19="---","",VLOOKUP(AE19,List1678345679102478[],2,FALSE))</f>
        <v/>
      </c>
      <c r="CC19" s="161" t="str">
        <f>IF(AF19="---","",VLOOKUP(AF19,List1678345679102478[],2,FALSE))</f>
        <v/>
      </c>
      <c r="CD19" s="161" t="str">
        <f>IF(AG19="---","",VLOOKUP(AG19,List1678345679102478[],2,FALSE))</f>
        <v/>
      </c>
      <c r="CE19" s="161" t="str">
        <f>IF(AH19="---","",VLOOKUP(AH19,List1678345679102478[],2,FALSE))</f>
        <v/>
      </c>
      <c r="CG19" s="1"/>
      <c r="CI19" s="1"/>
      <c r="CK19" s="1"/>
      <c r="CM19" s="1"/>
    </row>
    <row r="20" spans="2:92" s="8" customFormat="1" ht="13.5" customHeight="1" thickBot="1">
      <c r="B20" s="353"/>
      <c r="C20" s="354"/>
      <c r="D20" s="355"/>
      <c r="E20" s="204" t="s">
        <v>150</v>
      </c>
      <c r="F20" s="204"/>
      <c r="G20" s="206"/>
      <c r="H20" s="25" t="s">
        <v>109</v>
      </c>
      <c r="I20" s="25" t="s">
        <v>109</v>
      </c>
      <c r="J20" s="25" t="s">
        <v>109</v>
      </c>
      <c r="K20" s="25" t="s">
        <v>109</v>
      </c>
      <c r="L20" s="25" t="s">
        <v>109</v>
      </c>
      <c r="M20" s="25" t="s">
        <v>109</v>
      </c>
      <c r="N20" s="25" t="s">
        <v>109</v>
      </c>
      <c r="O20" s="25" t="s">
        <v>109</v>
      </c>
      <c r="P20" s="25" t="s">
        <v>109</v>
      </c>
      <c r="Q20" s="25" t="s">
        <v>109</v>
      </c>
      <c r="R20" s="32" t="s">
        <v>109</v>
      </c>
      <c r="S20" s="1"/>
      <c r="T20" s="1"/>
      <c r="U20" s="1"/>
      <c r="V20" s="1"/>
      <c r="W20" s="1"/>
      <c r="X20" s="1"/>
      <c r="Y20" s="25" t="s">
        <v>109</v>
      </c>
      <c r="Z20" s="25" t="s">
        <v>109</v>
      </c>
      <c r="AA20" s="25" t="s">
        <v>109</v>
      </c>
      <c r="AB20" s="25" t="s">
        <v>109</v>
      </c>
      <c r="AC20" s="32" t="s">
        <v>109</v>
      </c>
      <c r="AD20" s="23" t="s">
        <v>109</v>
      </c>
      <c r="AE20" s="23" t="s">
        <v>109</v>
      </c>
      <c r="AF20" s="23" t="s">
        <v>109</v>
      </c>
      <c r="AG20" s="23" t="s">
        <v>109</v>
      </c>
      <c r="AH20" s="23" t="s">
        <v>109</v>
      </c>
      <c r="AK20" s="27" t="str">
        <f t="shared" si="0"/>
        <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151</v>
      </c>
      <c r="AX20" s="30" t="str">
        <f t="shared" si="1"/>
        <v>---</v>
      </c>
      <c r="AY20" s="50" t="e">
        <f>VALUE(IF(AX20="---","",VLOOKUP(AX20,List1678345679102478[],2,FALSE)))</f>
        <v>#VALUE!</v>
      </c>
      <c r="AZ20" s="1" t="str">
        <f t="shared" si="2"/>
        <v>---</v>
      </c>
      <c r="BA20" s="1" t="e">
        <f>VALUE(IF(AZ20="---","",VLOOKUP(AZ20,List1678345679102478[],2,FALSE)))</f>
        <v>#VALUE!</v>
      </c>
      <c r="BB20" s="1" t="str">
        <f t="shared" si="3"/>
        <v>---</v>
      </c>
      <c r="BC20" s="1" t="str">
        <f t="shared" si="4"/>
        <v>---</v>
      </c>
      <c r="BD20" s="1"/>
      <c r="BE20" s="1"/>
      <c r="BF20" s="1"/>
      <c r="BG20" s="1"/>
      <c r="BH20" s="1"/>
      <c r="BI20" s="29" t="s">
        <v>151</v>
      </c>
      <c r="BJ20" s="161" t="str">
        <f>IF(H20="---","",VLOOKUP(H20,List1678345679102478[],2,FALSE))</f>
        <v/>
      </c>
      <c r="BK20" s="161" t="str">
        <f>IF(I20="---","",VLOOKUP(I20,List1678345679102478[],2,FALSE))</f>
        <v/>
      </c>
      <c r="BL20" s="161" t="str">
        <f>IF(J20="---","",VLOOKUP(J20,List1678345679102478[],2,FALSE))</f>
        <v/>
      </c>
      <c r="BM20" s="161" t="str">
        <f>IF(K20="---","",VLOOKUP(K20,List1678345679102478[],2,FALSE))</f>
        <v/>
      </c>
      <c r="BN20" s="161" t="str">
        <f>IF(L20="---","",VLOOKUP(L20,List1678345679102478[],2,FALSE))</f>
        <v/>
      </c>
      <c r="BO20" s="161" t="str">
        <f>IF(M20="---","",VLOOKUP(M20,List1678345679102478[],2,FALSE))</f>
        <v/>
      </c>
      <c r="BP20" s="161" t="str">
        <f>IF(N20="---","",VLOOKUP(N20,List1678345679102478[],2,FALSE))</f>
        <v/>
      </c>
      <c r="BQ20" s="161" t="str">
        <f>IF(O20="---","",VLOOKUP(O20,List1678345679102478[],2,FALSE))</f>
        <v/>
      </c>
      <c r="BR20" s="161" t="str">
        <f>IF(P20="---","",VLOOKUP(P20,List1678345679102478[],2,FALSE))</f>
        <v/>
      </c>
      <c r="BS20" s="161" t="str">
        <f>IF(Q20="---","",VLOOKUP(Q20,List1678345679102478[],2,FALSE))</f>
        <v/>
      </c>
      <c r="BT20" s="161" t="str">
        <f>IF(R20="---","",VLOOKUP(R20,List1678345679102478[],2,FALSE))</f>
        <v/>
      </c>
      <c r="BU20" s="29" t="s">
        <v>151</v>
      </c>
      <c r="BV20" s="161" t="str">
        <f>IF(Y20="---","",VLOOKUP(Y20,List1678345679102478[],2,FALSE))</f>
        <v/>
      </c>
      <c r="BW20" s="161" t="str">
        <f>IF(Z20="---","",VLOOKUP(Z20,List1678345679102478[],2,FALSE))</f>
        <v/>
      </c>
      <c r="BX20" s="161" t="str">
        <f>IF(AA20="---","",VLOOKUP(AA20,List1678345679102478[],2,FALSE))</f>
        <v/>
      </c>
      <c r="BY20" s="161" t="str">
        <f>IF(AB20="---","",VLOOKUP(AB20,List1678345679102478[],2,FALSE))</f>
        <v/>
      </c>
      <c r="BZ20" s="161" t="str">
        <f>IF(AC20="---","",VLOOKUP(AC20,List1678345679102478[],2,FALSE))</f>
        <v/>
      </c>
      <c r="CA20" s="161" t="str">
        <f>IF(AD20="---","",VLOOKUP(AD20,List1678345679102478[],2,FALSE))</f>
        <v/>
      </c>
      <c r="CB20" s="161" t="str">
        <f>IF(AE20="---","",VLOOKUP(AE20,List1678345679102478[],2,FALSE))</f>
        <v/>
      </c>
      <c r="CC20" s="161" t="str">
        <f>IF(AF20="---","",VLOOKUP(AF20,List1678345679102478[],2,FALSE))</f>
        <v/>
      </c>
      <c r="CD20" s="161" t="str">
        <f>IF(AG20="---","",VLOOKUP(AG20,List1678345679102478[],2,FALSE))</f>
        <v/>
      </c>
      <c r="CE20" s="161" t="str">
        <f>IF(AH20="---","",VLOOKUP(AH20,List1678345679102478[],2,FALSE))</f>
        <v/>
      </c>
      <c r="CG20" s="1"/>
      <c r="CI20" s="1"/>
      <c r="CK20" s="1"/>
      <c r="CM20" s="1"/>
    </row>
    <row r="21" spans="2:92" s="8" customFormat="1" ht="13.5" customHeight="1" thickBot="1">
      <c r="B21" s="351">
        <v>3</v>
      </c>
      <c r="C21" s="356" t="s">
        <v>152</v>
      </c>
      <c r="D21" s="357"/>
      <c r="E21" s="204" t="s">
        <v>153</v>
      </c>
      <c r="F21" s="204"/>
      <c r="G21" s="206"/>
      <c r="H21" s="25" t="s">
        <v>109</v>
      </c>
      <c r="I21" s="25" t="s">
        <v>109</v>
      </c>
      <c r="J21" s="25" t="s">
        <v>109</v>
      </c>
      <c r="K21" s="25" t="s">
        <v>109</v>
      </c>
      <c r="L21" s="25" t="s">
        <v>109</v>
      </c>
      <c r="M21" s="25" t="s">
        <v>109</v>
      </c>
      <c r="N21" s="25" t="s">
        <v>109</v>
      </c>
      <c r="O21" s="25" t="s">
        <v>109</v>
      </c>
      <c r="P21" s="25" t="s">
        <v>109</v>
      </c>
      <c r="Q21" s="25" t="s">
        <v>109</v>
      </c>
      <c r="R21" s="32" t="s">
        <v>109</v>
      </c>
      <c r="S21" s="1"/>
      <c r="T21" s="1"/>
      <c r="U21" s="1"/>
      <c r="V21" s="1"/>
      <c r="W21" s="1"/>
      <c r="X21" s="1"/>
      <c r="Y21" s="25" t="s">
        <v>109</v>
      </c>
      <c r="Z21" s="25" t="s">
        <v>109</v>
      </c>
      <c r="AA21" s="25" t="s">
        <v>109</v>
      </c>
      <c r="AB21" s="25" t="s">
        <v>109</v>
      </c>
      <c r="AC21" s="32" t="s">
        <v>109</v>
      </c>
      <c r="AD21" s="23" t="s">
        <v>109</v>
      </c>
      <c r="AE21" s="23" t="s">
        <v>109</v>
      </c>
      <c r="AF21" s="23" t="s">
        <v>109</v>
      </c>
      <c r="AG21" s="23" t="s">
        <v>109</v>
      </c>
      <c r="AH21" s="23" t="s">
        <v>109</v>
      </c>
      <c r="AK21" s="27" t="str">
        <f t="shared" si="0"/>
        <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154</v>
      </c>
      <c r="AX21" s="30" t="str">
        <f t="shared" si="1"/>
        <v>---</v>
      </c>
      <c r="AY21" s="50" t="e">
        <f>VALUE(IF(AX21="---","",VLOOKUP(AX21,List1678345679102478[],2,FALSE)))</f>
        <v>#VALUE!</v>
      </c>
      <c r="AZ21" s="1" t="str">
        <f t="shared" si="2"/>
        <v>---</v>
      </c>
      <c r="BA21" s="1" t="e">
        <f>VALUE(IF(AZ21="---","",VLOOKUP(AZ21,List1678345679102478[],2,FALSE)))</f>
        <v>#VALUE!</v>
      </c>
      <c r="BB21" s="1" t="str">
        <f t="shared" si="3"/>
        <v>---</v>
      </c>
      <c r="BC21" s="1" t="str">
        <f t="shared" si="4"/>
        <v>---</v>
      </c>
      <c r="BD21" s="1"/>
      <c r="BE21" s="1"/>
      <c r="BF21" s="1"/>
      <c r="BG21" s="1"/>
      <c r="BH21" s="1"/>
      <c r="BI21" s="29" t="s">
        <v>154</v>
      </c>
      <c r="BJ21" s="161" t="str">
        <f>IF(H21="---","",VLOOKUP(H21,List1678345679102478[],2,FALSE))</f>
        <v/>
      </c>
      <c r="BK21" s="161" t="str">
        <f>IF(I21="---","",VLOOKUP(I21,List1678345679102478[],2,FALSE))</f>
        <v/>
      </c>
      <c r="BL21" s="161" t="str">
        <f>IF(J21="---","",VLOOKUP(J21,List1678345679102478[],2,FALSE))</f>
        <v/>
      </c>
      <c r="BM21" s="161" t="str">
        <f>IF(K21="---","",VLOOKUP(K21,List1678345679102478[],2,FALSE))</f>
        <v/>
      </c>
      <c r="BN21" s="161" t="str">
        <f>IF(L21="---","",VLOOKUP(L21,List1678345679102478[],2,FALSE))</f>
        <v/>
      </c>
      <c r="BO21" s="161" t="str">
        <f>IF(M21="---","",VLOOKUP(M21,List1678345679102478[],2,FALSE))</f>
        <v/>
      </c>
      <c r="BP21" s="161" t="str">
        <f>IF(N21="---","",VLOOKUP(N21,List1678345679102478[],2,FALSE))</f>
        <v/>
      </c>
      <c r="BQ21" s="161" t="str">
        <f>IF(O21="---","",VLOOKUP(O21,List1678345679102478[],2,FALSE))</f>
        <v/>
      </c>
      <c r="BR21" s="161" t="str">
        <f>IF(P21="---","",VLOOKUP(P21,List1678345679102478[],2,FALSE))</f>
        <v/>
      </c>
      <c r="BS21" s="161" t="str">
        <f>IF(Q21="---","",VLOOKUP(Q21,List1678345679102478[],2,FALSE))</f>
        <v/>
      </c>
      <c r="BT21" s="161" t="str">
        <f>IF(R21="---","",VLOOKUP(R21,List1678345679102478[],2,FALSE))</f>
        <v/>
      </c>
      <c r="BU21" s="29" t="s">
        <v>154</v>
      </c>
      <c r="BV21" s="161" t="str">
        <f>IF(Y21="---","",VLOOKUP(Y21,List1678345679102478[],2,FALSE))</f>
        <v/>
      </c>
      <c r="BW21" s="161" t="str">
        <f>IF(Z21="---","",VLOOKUP(Z21,List1678345679102478[],2,FALSE))</f>
        <v/>
      </c>
      <c r="BX21" s="161" t="str">
        <f>IF(AA21="---","",VLOOKUP(AA21,List1678345679102478[],2,FALSE))</f>
        <v/>
      </c>
      <c r="BY21" s="161" t="str">
        <f>IF(AB21="---","",VLOOKUP(AB21,List1678345679102478[],2,FALSE))</f>
        <v/>
      </c>
      <c r="BZ21" s="161" t="str">
        <f>IF(AC21="---","",VLOOKUP(AC21,List1678345679102478[],2,FALSE))</f>
        <v/>
      </c>
      <c r="CA21" s="161" t="str">
        <f>IF(AD21="---","",VLOOKUP(AD21,List1678345679102478[],2,FALSE))</f>
        <v/>
      </c>
      <c r="CB21" s="161" t="str">
        <f>IF(AE21="---","",VLOOKUP(AE21,List1678345679102478[],2,FALSE))</f>
        <v/>
      </c>
      <c r="CC21" s="161" t="str">
        <f>IF(AF21="---","",VLOOKUP(AF21,List1678345679102478[],2,FALSE))</f>
        <v/>
      </c>
      <c r="CD21" s="161" t="str">
        <f>IF(AG21="---","",VLOOKUP(AG21,List1678345679102478[],2,FALSE))</f>
        <v/>
      </c>
      <c r="CE21" s="161" t="str">
        <f>IF(AH21="---","",VLOOKUP(AH21,List1678345679102478[],2,FALSE))</f>
        <v/>
      </c>
      <c r="CG21" s="1"/>
      <c r="CI21" s="1"/>
      <c r="CK21" s="1"/>
      <c r="CM21" s="1"/>
    </row>
    <row r="22" spans="2:92" s="8" customFormat="1" ht="14.45" thickBot="1">
      <c r="B22" s="352"/>
      <c r="C22" s="356"/>
      <c r="D22" s="357"/>
      <c r="E22" s="204" t="s">
        <v>155</v>
      </c>
      <c r="F22" s="204"/>
      <c r="G22" s="206"/>
      <c r="H22" s="25" t="s">
        <v>109</v>
      </c>
      <c r="I22" s="25" t="s">
        <v>109</v>
      </c>
      <c r="J22" s="25" t="s">
        <v>109</v>
      </c>
      <c r="K22" s="25" t="s">
        <v>109</v>
      </c>
      <c r="L22" s="25" t="s">
        <v>109</v>
      </c>
      <c r="M22" s="25" t="s">
        <v>109</v>
      </c>
      <c r="N22" s="25" t="s">
        <v>109</v>
      </c>
      <c r="O22" s="25" t="s">
        <v>109</v>
      </c>
      <c r="P22" s="25" t="s">
        <v>109</v>
      </c>
      <c r="Q22" s="25" t="s">
        <v>109</v>
      </c>
      <c r="R22" s="32" t="s">
        <v>109</v>
      </c>
      <c r="S22" s="1"/>
      <c r="T22" s="1"/>
      <c r="U22" s="1"/>
      <c r="V22" s="1"/>
      <c r="W22" s="1"/>
      <c r="X22" s="1"/>
      <c r="Y22" s="25" t="s">
        <v>109</v>
      </c>
      <c r="Z22" s="25" t="s">
        <v>109</v>
      </c>
      <c r="AA22" s="25" t="s">
        <v>109</v>
      </c>
      <c r="AB22" s="25" t="s">
        <v>109</v>
      </c>
      <c r="AC22" s="32" t="s">
        <v>109</v>
      </c>
      <c r="AD22" s="23" t="s">
        <v>109</v>
      </c>
      <c r="AE22" s="23" t="s">
        <v>109</v>
      </c>
      <c r="AF22" s="23" t="s">
        <v>109</v>
      </c>
      <c r="AG22" s="23" t="s">
        <v>109</v>
      </c>
      <c r="AH22" s="23" t="s">
        <v>109</v>
      </c>
      <c r="AK22" s="27" t="str">
        <f t="shared" si="0"/>
        <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156</v>
      </c>
      <c r="AX22" s="30" t="str">
        <f t="shared" si="1"/>
        <v>---</v>
      </c>
      <c r="AY22" s="50" t="e">
        <f>VALUE(IF(AX22="---","",VLOOKUP(AX22,List1678345679102478[],2,FALSE)))</f>
        <v>#VALUE!</v>
      </c>
      <c r="AZ22" s="1" t="str">
        <f t="shared" si="2"/>
        <v>---</v>
      </c>
      <c r="BA22" s="1" t="e">
        <f>VALUE(IF(AZ22="---","",VLOOKUP(AZ22,List1678345679102478[],2,FALSE)))</f>
        <v>#VALUE!</v>
      </c>
      <c r="BB22" s="1" t="str">
        <f t="shared" si="3"/>
        <v>---</v>
      </c>
      <c r="BC22" s="1" t="str">
        <f t="shared" si="4"/>
        <v>---</v>
      </c>
      <c r="BD22" s="1"/>
      <c r="BE22" s="1"/>
      <c r="BF22" s="1"/>
      <c r="BG22" s="1"/>
      <c r="BH22" s="1"/>
      <c r="BI22" s="29" t="s">
        <v>156</v>
      </c>
      <c r="BJ22" s="161" t="str">
        <f>IF(H22="---","",VLOOKUP(H22,List1678345679102478[],2,FALSE))</f>
        <v/>
      </c>
      <c r="BK22" s="161" t="str">
        <f>IF(I22="---","",VLOOKUP(I22,List1678345679102478[],2,FALSE))</f>
        <v/>
      </c>
      <c r="BL22" s="161" t="str">
        <f>IF(J22="---","",VLOOKUP(J22,List1678345679102478[],2,FALSE))</f>
        <v/>
      </c>
      <c r="BM22" s="161" t="str">
        <f>IF(K22="---","",VLOOKUP(K22,List1678345679102478[],2,FALSE))</f>
        <v/>
      </c>
      <c r="BN22" s="161" t="str">
        <f>IF(L22="---","",VLOOKUP(L22,List1678345679102478[],2,FALSE))</f>
        <v/>
      </c>
      <c r="BO22" s="161" t="str">
        <f>IF(M22="---","",VLOOKUP(M22,List1678345679102478[],2,FALSE))</f>
        <v/>
      </c>
      <c r="BP22" s="161" t="str">
        <f>IF(N22="---","",VLOOKUP(N22,List1678345679102478[],2,FALSE))</f>
        <v/>
      </c>
      <c r="BQ22" s="161" t="str">
        <f>IF(O22="---","",VLOOKUP(O22,List1678345679102478[],2,FALSE))</f>
        <v/>
      </c>
      <c r="BR22" s="161" t="str">
        <f>IF(P22="---","",VLOOKUP(P22,List1678345679102478[],2,FALSE))</f>
        <v/>
      </c>
      <c r="BS22" s="161" t="str">
        <f>IF(Q22="---","",VLOOKUP(Q22,List1678345679102478[],2,FALSE))</f>
        <v/>
      </c>
      <c r="BT22" s="161" t="str">
        <f>IF(R22="---","",VLOOKUP(R22,List1678345679102478[],2,FALSE))</f>
        <v/>
      </c>
      <c r="BU22" s="29" t="s">
        <v>156</v>
      </c>
      <c r="BV22" s="161" t="str">
        <f>IF(Y22="---","",VLOOKUP(Y22,List1678345679102478[],2,FALSE))</f>
        <v/>
      </c>
      <c r="BW22" s="161" t="str">
        <f>IF(Z22="---","",VLOOKUP(Z22,List1678345679102478[],2,FALSE))</f>
        <v/>
      </c>
      <c r="BX22" s="161" t="str">
        <f>IF(AA22="---","",VLOOKUP(AA22,List1678345679102478[],2,FALSE))</f>
        <v/>
      </c>
      <c r="BY22" s="161" t="str">
        <f>IF(AB22="---","",VLOOKUP(AB22,List1678345679102478[],2,FALSE))</f>
        <v/>
      </c>
      <c r="BZ22" s="161" t="str">
        <f>IF(AC22="---","",VLOOKUP(AC22,List1678345679102478[],2,FALSE))</f>
        <v/>
      </c>
      <c r="CA22" s="161" t="str">
        <f>IF(AD22="---","",VLOOKUP(AD22,List1678345679102478[],2,FALSE))</f>
        <v/>
      </c>
      <c r="CB22" s="161" t="str">
        <f>IF(AE22="---","",VLOOKUP(AE22,List1678345679102478[],2,FALSE))</f>
        <v/>
      </c>
      <c r="CC22" s="161" t="str">
        <f>IF(AF22="---","",VLOOKUP(AF22,List1678345679102478[],2,FALSE))</f>
        <v/>
      </c>
      <c r="CD22" s="161" t="str">
        <f>IF(AG22="---","",VLOOKUP(AG22,List1678345679102478[],2,FALSE))</f>
        <v/>
      </c>
      <c r="CE22" s="161" t="str">
        <f>IF(AH22="---","",VLOOKUP(AH22,List1678345679102478[],2,FALSE))</f>
        <v/>
      </c>
      <c r="CG22" s="1"/>
      <c r="CI22" s="1"/>
      <c r="CK22" s="1"/>
      <c r="CM22" s="1"/>
    </row>
    <row r="23" spans="2:92" s="8" customFormat="1" ht="13.5" customHeight="1" thickBot="1">
      <c r="B23" s="352"/>
      <c r="C23" s="356"/>
      <c r="D23" s="357"/>
      <c r="E23" s="204" t="s">
        <v>157</v>
      </c>
      <c r="F23" s="204"/>
      <c r="G23" s="206"/>
      <c r="H23" s="25" t="s">
        <v>109</v>
      </c>
      <c r="I23" s="25" t="s">
        <v>109</v>
      </c>
      <c r="J23" s="25" t="s">
        <v>109</v>
      </c>
      <c r="K23" s="25" t="s">
        <v>109</v>
      </c>
      <c r="L23" s="25" t="s">
        <v>109</v>
      </c>
      <c r="M23" s="25" t="s">
        <v>109</v>
      </c>
      <c r="N23" s="25" t="s">
        <v>109</v>
      </c>
      <c r="O23" s="25" t="s">
        <v>109</v>
      </c>
      <c r="P23" s="25" t="s">
        <v>109</v>
      </c>
      <c r="Q23" s="25" t="s">
        <v>109</v>
      </c>
      <c r="R23" s="32" t="s">
        <v>109</v>
      </c>
      <c r="S23" s="1"/>
      <c r="T23" s="1"/>
      <c r="U23" s="1"/>
      <c r="V23" s="1"/>
      <c r="W23" s="1"/>
      <c r="X23" s="1"/>
      <c r="Y23" s="25" t="s">
        <v>109</v>
      </c>
      <c r="Z23" s="25" t="s">
        <v>109</v>
      </c>
      <c r="AA23" s="25" t="s">
        <v>109</v>
      </c>
      <c r="AB23" s="25" t="s">
        <v>109</v>
      </c>
      <c r="AC23" s="32" t="s">
        <v>109</v>
      </c>
      <c r="AD23" s="23" t="s">
        <v>109</v>
      </c>
      <c r="AE23" s="23" t="s">
        <v>109</v>
      </c>
      <c r="AF23" s="23" t="s">
        <v>109</v>
      </c>
      <c r="AG23" s="23" t="s">
        <v>109</v>
      </c>
      <c r="AH23" s="23" t="s">
        <v>109</v>
      </c>
      <c r="AK23" s="27" t="str">
        <f t="shared" si="0"/>
        <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158</v>
      </c>
      <c r="AX23" s="30" t="str">
        <f t="shared" si="1"/>
        <v>---</v>
      </c>
      <c r="AY23" s="50" t="e">
        <f>VALUE(IF(AX23="---","",VLOOKUP(AX23,List1678345679102478[],2,FALSE)))</f>
        <v>#VALUE!</v>
      </c>
      <c r="AZ23" s="1" t="str">
        <f t="shared" si="2"/>
        <v>---</v>
      </c>
      <c r="BA23" s="1" t="e">
        <f>VALUE(IF(AZ23="---","",VLOOKUP(AZ23,List1678345679102478[],2,FALSE)))</f>
        <v>#VALUE!</v>
      </c>
      <c r="BB23" s="1" t="str">
        <f t="shared" si="3"/>
        <v>---</v>
      </c>
      <c r="BC23" s="1" t="str">
        <f t="shared" si="4"/>
        <v>---</v>
      </c>
      <c r="BD23" s="1"/>
      <c r="BE23" s="1"/>
      <c r="BF23" s="1"/>
      <c r="BG23" s="1"/>
      <c r="BH23" s="1"/>
      <c r="BI23" s="29" t="s">
        <v>158</v>
      </c>
      <c r="BJ23" s="161" t="str">
        <f>IF(H23="---","",VLOOKUP(H23,List1678345679102478[],2,FALSE))</f>
        <v/>
      </c>
      <c r="BK23" s="161" t="str">
        <f>IF(I23="---","",VLOOKUP(I23,List1678345679102478[],2,FALSE))</f>
        <v/>
      </c>
      <c r="BL23" s="161" t="str">
        <f>IF(J23="---","",VLOOKUP(J23,List1678345679102478[],2,FALSE))</f>
        <v/>
      </c>
      <c r="BM23" s="161" t="str">
        <f>IF(K23="---","",VLOOKUP(K23,List1678345679102478[],2,FALSE))</f>
        <v/>
      </c>
      <c r="BN23" s="161" t="str">
        <f>IF(L23="---","",VLOOKUP(L23,List1678345679102478[],2,FALSE))</f>
        <v/>
      </c>
      <c r="BO23" s="161" t="str">
        <f>IF(M23="---","",VLOOKUP(M23,List1678345679102478[],2,FALSE))</f>
        <v/>
      </c>
      <c r="BP23" s="161" t="str">
        <f>IF(N23="---","",VLOOKUP(N23,List1678345679102478[],2,FALSE))</f>
        <v/>
      </c>
      <c r="BQ23" s="161" t="str">
        <f>IF(O23="---","",VLOOKUP(O23,List1678345679102478[],2,FALSE))</f>
        <v/>
      </c>
      <c r="BR23" s="161" t="str">
        <f>IF(P23="---","",VLOOKUP(P23,List1678345679102478[],2,FALSE))</f>
        <v/>
      </c>
      <c r="BS23" s="161" t="str">
        <f>IF(Q23="---","",VLOOKUP(Q23,List1678345679102478[],2,FALSE))</f>
        <v/>
      </c>
      <c r="BT23" s="161" t="str">
        <f>IF(R23="---","",VLOOKUP(R23,List1678345679102478[],2,FALSE))</f>
        <v/>
      </c>
      <c r="BU23" s="29" t="s">
        <v>158</v>
      </c>
      <c r="BV23" s="161" t="str">
        <f>IF(Y23="---","",VLOOKUP(Y23,List1678345679102478[],2,FALSE))</f>
        <v/>
      </c>
      <c r="BW23" s="161" t="str">
        <f>IF(Z23="---","",VLOOKUP(Z23,List1678345679102478[],2,FALSE))</f>
        <v/>
      </c>
      <c r="BX23" s="161" t="str">
        <f>IF(AA23="---","",VLOOKUP(AA23,List1678345679102478[],2,FALSE))</f>
        <v/>
      </c>
      <c r="BY23" s="161" t="str">
        <f>IF(AB23="---","",VLOOKUP(AB23,List1678345679102478[],2,FALSE))</f>
        <v/>
      </c>
      <c r="BZ23" s="161" t="str">
        <f>IF(AC23="---","",VLOOKUP(AC23,List1678345679102478[],2,FALSE))</f>
        <v/>
      </c>
      <c r="CA23" s="161" t="str">
        <f>IF(AD23="---","",VLOOKUP(AD23,List1678345679102478[],2,FALSE))</f>
        <v/>
      </c>
      <c r="CB23" s="161" t="str">
        <f>IF(AE23="---","",VLOOKUP(AE23,List1678345679102478[],2,FALSE))</f>
        <v/>
      </c>
      <c r="CC23" s="161" t="str">
        <f>IF(AF23="---","",VLOOKUP(AF23,List1678345679102478[],2,FALSE))</f>
        <v/>
      </c>
      <c r="CD23" s="161" t="str">
        <f>IF(AG23="---","",VLOOKUP(AG23,List1678345679102478[],2,FALSE))</f>
        <v/>
      </c>
      <c r="CE23" s="161" t="str">
        <f>IF(AH23="---","",VLOOKUP(AH23,List1678345679102478[],2,FALSE))</f>
        <v/>
      </c>
      <c r="CG23" s="1"/>
      <c r="CI23" s="1"/>
      <c r="CK23" s="1"/>
      <c r="CM23" s="1"/>
    </row>
    <row r="24" spans="2:92" s="8" customFormat="1" ht="13.9" customHeight="1" thickBot="1">
      <c r="B24" s="352"/>
      <c r="C24" s="356" t="s">
        <v>159</v>
      </c>
      <c r="D24" s="357"/>
      <c r="E24" s="204" t="s">
        <v>160</v>
      </c>
      <c r="F24" s="204"/>
      <c r="G24" s="206"/>
      <c r="H24" s="25" t="s">
        <v>109</v>
      </c>
      <c r="I24" s="25" t="s">
        <v>109</v>
      </c>
      <c r="J24" s="25" t="s">
        <v>109</v>
      </c>
      <c r="K24" s="25" t="s">
        <v>109</v>
      </c>
      <c r="L24" s="25" t="s">
        <v>109</v>
      </c>
      <c r="M24" s="25" t="s">
        <v>109</v>
      </c>
      <c r="N24" s="25" t="s">
        <v>109</v>
      </c>
      <c r="O24" s="25" t="s">
        <v>109</v>
      </c>
      <c r="P24" s="25" t="s">
        <v>109</v>
      </c>
      <c r="Q24" s="25" t="s">
        <v>109</v>
      </c>
      <c r="R24" s="32" t="s">
        <v>109</v>
      </c>
      <c r="S24" s="1"/>
      <c r="T24" s="1"/>
      <c r="U24" s="1"/>
      <c r="V24" s="1"/>
      <c r="W24" s="1"/>
      <c r="X24" s="1"/>
      <c r="Y24" s="25" t="s">
        <v>109</v>
      </c>
      <c r="Z24" s="25" t="s">
        <v>109</v>
      </c>
      <c r="AA24" s="25" t="s">
        <v>109</v>
      </c>
      <c r="AB24" s="25" t="s">
        <v>109</v>
      </c>
      <c r="AC24" s="32" t="s">
        <v>109</v>
      </c>
      <c r="AD24" s="23" t="s">
        <v>109</v>
      </c>
      <c r="AE24" s="23" t="s">
        <v>109</v>
      </c>
      <c r="AF24" s="23" t="s">
        <v>109</v>
      </c>
      <c r="AG24" s="23" t="s">
        <v>109</v>
      </c>
      <c r="AH24" s="23" t="s">
        <v>109</v>
      </c>
      <c r="AK24" s="27" t="str">
        <f t="shared" si="0"/>
        <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161</v>
      </c>
      <c r="AX24" s="30" t="str">
        <f t="shared" si="1"/>
        <v>---</v>
      </c>
      <c r="AY24" s="50" t="e">
        <f>VALUE(IF(AX24="---","",VLOOKUP(AX24,List1678345679102478[],2,FALSE)))</f>
        <v>#VALUE!</v>
      </c>
      <c r="AZ24" s="1" t="str">
        <f t="shared" si="2"/>
        <v>---</v>
      </c>
      <c r="BA24" s="1" t="e">
        <f>VALUE(IF(AZ24="---","",VLOOKUP(AZ24,List1678345679102478[],2,FALSE)))</f>
        <v>#VALUE!</v>
      </c>
      <c r="BB24" s="1" t="str">
        <f t="shared" si="3"/>
        <v>---</v>
      </c>
      <c r="BC24" s="1" t="str">
        <f t="shared" si="4"/>
        <v>---</v>
      </c>
      <c r="BD24" s="1"/>
      <c r="BE24" s="1"/>
      <c r="BF24" s="1"/>
      <c r="BG24" s="1"/>
      <c r="BH24" s="1"/>
      <c r="BI24" s="29" t="s">
        <v>161</v>
      </c>
      <c r="BJ24" s="161" t="str">
        <f>IF(H24="---","",VLOOKUP(H24,List1678345679102478[],2,FALSE))</f>
        <v/>
      </c>
      <c r="BK24" s="161" t="str">
        <f>IF(I24="---","",VLOOKUP(I24,List1678345679102478[],2,FALSE))</f>
        <v/>
      </c>
      <c r="BL24" s="161" t="str">
        <f>IF(J24="---","",VLOOKUP(J24,List1678345679102478[],2,FALSE))</f>
        <v/>
      </c>
      <c r="BM24" s="161" t="str">
        <f>IF(K24="---","",VLOOKUP(K24,List1678345679102478[],2,FALSE))</f>
        <v/>
      </c>
      <c r="BN24" s="161" t="str">
        <f>IF(L24="---","",VLOOKUP(L24,List1678345679102478[],2,FALSE))</f>
        <v/>
      </c>
      <c r="BO24" s="161" t="str">
        <f>IF(M24="---","",VLOOKUP(M24,List1678345679102478[],2,FALSE))</f>
        <v/>
      </c>
      <c r="BP24" s="161" t="str">
        <f>IF(N24="---","",VLOOKUP(N24,List1678345679102478[],2,FALSE))</f>
        <v/>
      </c>
      <c r="BQ24" s="161" t="str">
        <f>IF(O24="---","",VLOOKUP(O24,List1678345679102478[],2,FALSE))</f>
        <v/>
      </c>
      <c r="BR24" s="161" t="str">
        <f>IF(P24="---","",VLOOKUP(P24,List1678345679102478[],2,FALSE))</f>
        <v/>
      </c>
      <c r="BS24" s="161" t="str">
        <f>IF(Q24="---","",VLOOKUP(Q24,List1678345679102478[],2,FALSE))</f>
        <v/>
      </c>
      <c r="BT24" s="161" t="str">
        <f>IF(R24="---","",VLOOKUP(R24,List1678345679102478[],2,FALSE))</f>
        <v/>
      </c>
      <c r="BU24" s="29" t="s">
        <v>161</v>
      </c>
      <c r="BV24" s="161" t="str">
        <f>IF(Y24="---","",VLOOKUP(Y24,List1678345679102478[],2,FALSE))</f>
        <v/>
      </c>
      <c r="BW24" s="161" t="str">
        <f>IF(Z24="---","",VLOOKUP(Z24,List1678345679102478[],2,FALSE))</f>
        <v/>
      </c>
      <c r="BX24" s="161" t="str">
        <f>IF(AA24="---","",VLOOKUP(AA24,List1678345679102478[],2,FALSE))</f>
        <v/>
      </c>
      <c r="BY24" s="161" t="str">
        <f>IF(AB24="---","",VLOOKUP(AB24,List1678345679102478[],2,FALSE))</f>
        <v/>
      </c>
      <c r="BZ24" s="161" t="str">
        <f>IF(AC24="---","",VLOOKUP(AC24,List1678345679102478[],2,FALSE))</f>
        <v/>
      </c>
      <c r="CA24" s="161" t="str">
        <f>IF(AD24="---","",VLOOKUP(AD24,List1678345679102478[],2,FALSE))</f>
        <v/>
      </c>
      <c r="CB24" s="161" t="str">
        <f>IF(AE24="---","",VLOOKUP(AE24,List1678345679102478[],2,FALSE))</f>
        <v/>
      </c>
      <c r="CC24" s="161" t="str">
        <f>IF(AF24="---","",VLOOKUP(AF24,List1678345679102478[],2,FALSE))</f>
        <v/>
      </c>
      <c r="CD24" s="161" t="str">
        <f>IF(AG24="---","",VLOOKUP(AG24,List1678345679102478[],2,FALSE))</f>
        <v/>
      </c>
      <c r="CE24" s="161" t="str">
        <f>IF(AH24="---","",VLOOKUP(AH24,List1678345679102478[],2,FALSE))</f>
        <v/>
      </c>
      <c r="CG24" s="1"/>
      <c r="CI24" s="1"/>
      <c r="CK24" s="1"/>
      <c r="CM24" s="1"/>
    </row>
    <row r="25" spans="2:92" s="8" customFormat="1" ht="13.5" customHeight="1" thickBot="1">
      <c r="B25" s="352"/>
      <c r="C25" s="356"/>
      <c r="D25" s="357"/>
      <c r="E25" s="204" t="s">
        <v>162</v>
      </c>
      <c r="F25" s="204"/>
      <c r="G25" s="206"/>
      <c r="H25" s="25" t="s">
        <v>109</v>
      </c>
      <c r="I25" s="25" t="s">
        <v>109</v>
      </c>
      <c r="J25" s="25" t="s">
        <v>109</v>
      </c>
      <c r="K25" s="25" t="s">
        <v>109</v>
      </c>
      <c r="L25" s="25" t="s">
        <v>109</v>
      </c>
      <c r="M25" s="25" t="s">
        <v>109</v>
      </c>
      <c r="N25" s="25" t="s">
        <v>109</v>
      </c>
      <c r="O25" s="25" t="s">
        <v>109</v>
      </c>
      <c r="P25" s="25" t="s">
        <v>109</v>
      </c>
      <c r="Q25" s="25" t="s">
        <v>109</v>
      </c>
      <c r="R25" s="32" t="s">
        <v>109</v>
      </c>
      <c r="S25" s="1"/>
      <c r="T25" s="1"/>
      <c r="U25" s="1"/>
      <c r="V25" s="1"/>
      <c r="W25" s="1"/>
      <c r="X25" s="1"/>
      <c r="Y25" s="25" t="s">
        <v>109</v>
      </c>
      <c r="Z25" s="25" t="s">
        <v>109</v>
      </c>
      <c r="AA25" s="25" t="s">
        <v>109</v>
      </c>
      <c r="AB25" s="25" t="s">
        <v>109</v>
      </c>
      <c r="AC25" s="32" t="s">
        <v>109</v>
      </c>
      <c r="AD25" s="23" t="s">
        <v>109</v>
      </c>
      <c r="AE25" s="23" t="s">
        <v>109</v>
      </c>
      <c r="AF25" s="23" t="s">
        <v>109</v>
      </c>
      <c r="AG25" s="23" t="s">
        <v>109</v>
      </c>
      <c r="AH25" s="23" t="s">
        <v>109</v>
      </c>
      <c r="AK25" s="27" t="str">
        <f t="shared" si="0"/>
        <v/>
      </c>
      <c r="AL25" s="27" t="str">
        <f t="shared" si="0"/>
        <v/>
      </c>
      <c r="AM25" s="27" t="str">
        <f t="shared" si="0"/>
        <v/>
      </c>
      <c r="AN25" s="27" t="str">
        <f t="shared" si="0"/>
        <v/>
      </c>
      <c r="AO25" s="27" t="str">
        <f t="shared" si="0"/>
        <v/>
      </c>
      <c r="AP25" s="27" t="str">
        <f t="shared" si="0"/>
        <v/>
      </c>
      <c r="AQ25" s="27" t="str">
        <f t="shared" si="0"/>
        <v/>
      </c>
      <c r="AR25" s="27" t="str">
        <f t="shared" si="0"/>
        <v/>
      </c>
      <c r="AS25" s="27" t="str">
        <f t="shared" si="0"/>
        <v/>
      </c>
      <c r="AT25" s="27" t="str">
        <f t="shared" si="0"/>
        <v/>
      </c>
      <c r="AU25" s="1"/>
      <c r="AV25" s="28"/>
      <c r="AW25" s="29" t="s">
        <v>163</v>
      </c>
      <c r="AX25" s="30" t="str">
        <f t="shared" si="1"/>
        <v>---</v>
      </c>
      <c r="AY25" s="50" t="e">
        <f>VALUE(IF(AX25="---","",VLOOKUP(AX25,List1678345679102478[],2,FALSE)))</f>
        <v>#VALUE!</v>
      </c>
      <c r="AZ25" s="1" t="str">
        <f t="shared" si="2"/>
        <v>---</v>
      </c>
      <c r="BA25" s="1" t="e">
        <f>VALUE(IF(AZ25="---","",VLOOKUP(AZ25,List1678345679102478[],2,FALSE)))</f>
        <v>#VALUE!</v>
      </c>
      <c r="BB25" s="1" t="str">
        <f t="shared" si="3"/>
        <v>---</v>
      </c>
      <c r="BC25" s="1" t="str">
        <f t="shared" si="4"/>
        <v>---</v>
      </c>
      <c r="BD25" s="1"/>
      <c r="BE25" s="1"/>
      <c r="BF25" s="1"/>
      <c r="BG25" s="1"/>
      <c r="BH25" s="1"/>
      <c r="BI25" s="29" t="s">
        <v>163</v>
      </c>
      <c r="BJ25" s="161" t="str">
        <f>IF(H25="---","",VLOOKUP(H25,List1678345679102478[],2,FALSE))</f>
        <v/>
      </c>
      <c r="BK25" s="161" t="str">
        <f>IF(I25="---","",VLOOKUP(I25,List1678345679102478[],2,FALSE))</f>
        <v/>
      </c>
      <c r="BL25" s="161" t="str">
        <f>IF(J25="---","",VLOOKUP(J25,List1678345679102478[],2,FALSE))</f>
        <v/>
      </c>
      <c r="BM25" s="161" t="str">
        <f>IF(K25="---","",VLOOKUP(K25,List1678345679102478[],2,FALSE))</f>
        <v/>
      </c>
      <c r="BN25" s="161" t="str">
        <f>IF(L25="---","",VLOOKUP(L25,List1678345679102478[],2,FALSE))</f>
        <v/>
      </c>
      <c r="BO25" s="161" t="str">
        <f>IF(M25="---","",VLOOKUP(M25,List1678345679102478[],2,FALSE))</f>
        <v/>
      </c>
      <c r="BP25" s="161" t="str">
        <f>IF(N25="---","",VLOOKUP(N25,List1678345679102478[],2,FALSE))</f>
        <v/>
      </c>
      <c r="BQ25" s="161" t="str">
        <f>IF(O25="---","",VLOOKUP(O25,List1678345679102478[],2,FALSE))</f>
        <v/>
      </c>
      <c r="BR25" s="161" t="str">
        <f>IF(P25="---","",VLOOKUP(P25,List1678345679102478[],2,FALSE))</f>
        <v/>
      </c>
      <c r="BS25" s="161" t="str">
        <f>IF(Q25="---","",VLOOKUP(Q25,List1678345679102478[],2,FALSE))</f>
        <v/>
      </c>
      <c r="BT25" s="161" t="str">
        <f>IF(R25="---","",VLOOKUP(R25,List1678345679102478[],2,FALSE))</f>
        <v/>
      </c>
      <c r="BU25" s="29" t="s">
        <v>163</v>
      </c>
      <c r="BV25" s="161" t="str">
        <f>IF(Y25="---","",VLOOKUP(Y25,List1678345679102478[],2,FALSE))</f>
        <v/>
      </c>
      <c r="BW25" s="161" t="str">
        <f>IF(Z25="---","",VLOOKUP(Z25,List1678345679102478[],2,FALSE))</f>
        <v/>
      </c>
      <c r="BX25" s="161" t="str">
        <f>IF(AA25="---","",VLOOKUP(AA25,List1678345679102478[],2,FALSE))</f>
        <v/>
      </c>
      <c r="BY25" s="161" t="str">
        <f>IF(AB25="---","",VLOOKUP(AB25,List1678345679102478[],2,FALSE))</f>
        <v/>
      </c>
      <c r="BZ25" s="161" t="str">
        <f>IF(AC25="---","",VLOOKUP(AC25,List1678345679102478[],2,FALSE))</f>
        <v/>
      </c>
      <c r="CA25" s="161" t="str">
        <f>IF(AD25="---","",VLOOKUP(AD25,List1678345679102478[],2,FALSE))</f>
        <v/>
      </c>
      <c r="CB25" s="161" t="str">
        <f>IF(AE25="---","",VLOOKUP(AE25,List1678345679102478[],2,FALSE))</f>
        <v/>
      </c>
      <c r="CC25" s="161" t="str">
        <f>IF(AF25="---","",VLOOKUP(AF25,List1678345679102478[],2,FALSE))</f>
        <v/>
      </c>
      <c r="CD25" s="161" t="str">
        <f>IF(AG25="---","",VLOOKUP(AG25,List1678345679102478[],2,FALSE))</f>
        <v/>
      </c>
      <c r="CE25" s="161" t="str">
        <f>IF(AH25="---","",VLOOKUP(AH25,List1678345679102478[],2,FALSE))</f>
        <v/>
      </c>
      <c r="CG25" s="1"/>
      <c r="CI25" s="1"/>
      <c r="CK25" s="1"/>
      <c r="CM25" s="1"/>
    </row>
    <row r="26" spans="2:92" s="8" customFormat="1" ht="13.5" customHeight="1" thickBot="1">
      <c r="B26" s="352"/>
      <c r="C26" s="356"/>
      <c r="D26" s="357"/>
      <c r="E26" s="204" t="s">
        <v>164</v>
      </c>
      <c r="F26" s="204"/>
      <c r="G26" s="206"/>
      <c r="H26" s="25" t="s">
        <v>109</v>
      </c>
      <c r="I26" s="25" t="s">
        <v>109</v>
      </c>
      <c r="J26" s="25" t="s">
        <v>109</v>
      </c>
      <c r="K26" s="25" t="s">
        <v>109</v>
      </c>
      <c r="L26" s="25" t="s">
        <v>109</v>
      </c>
      <c r="M26" s="25" t="s">
        <v>109</v>
      </c>
      <c r="N26" s="25" t="s">
        <v>109</v>
      </c>
      <c r="O26" s="25" t="s">
        <v>109</v>
      </c>
      <c r="P26" s="25" t="s">
        <v>109</v>
      </c>
      <c r="Q26" s="25" t="s">
        <v>109</v>
      </c>
      <c r="R26" s="32" t="s">
        <v>109</v>
      </c>
      <c r="S26" s="1"/>
      <c r="T26" s="1"/>
      <c r="U26" s="1"/>
      <c r="V26" s="1"/>
      <c r="W26" s="1"/>
      <c r="X26" s="1"/>
      <c r="Y26" s="25" t="s">
        <v>109</v>
      </c>
      <c r="Z26" s="25" t="s">
        <v>109</v>
      </c>
      <c r="AA26" s="25" t="s">
        <v>109</v>
      </c>
      <c r="AB26" s="25" t="s">
        <v>109</v>
      </c>
      <c r="AC26" s="32" t="s">
        <v>109</v>
      </c>
      <c r="AD26" s="23" t="s">
        <v>109</v>
      </c>
      <c r="AE26" s="23" t="s">
        <v>109</v>
      </c>
      <c r="AF26" s="23" t="s">
        <v>109</v>
      </c>
      <c r="AG26" s="23" t="s">
        <v>109</v>
      </c>
      <c r="AH26" s="23" t="s">
        <v>109</v>
      </c>
      <c r="AK26" s="27" t="str">
        <f t="shared" ref="AK26:AT27" si="5">IFERROR(IF(I26="---","",IF(Y26="---","No Target Set",IF(BV26=BK26,"On Target",IF(BV26&gt;BK26,"Behind",IF(BV26&lt;BK26,"Ahead"))))),"")</f>
        <v/>
      </c>
      <c r="AL26" s="27" t="str">
        <f t="shared" si="5"/>
        <v/>
      </c>
      <c r="AM26" s="27" t="str">
        <f t="shared" si="5"/>
        <v/>
      </c>
      <c r="AN26" s="27" t="str">
        <f t="shared" si="5"/>
        <v/>
      </c>
      <c r="AO26" s="27" t="str">
        <f t="shared" si="5"/>
        <v/>
      </c>
      <c r="AP26" s="27" t="str">
        <f t="shared" si="5"/>
        <v/>
      </c>
      <c r="AQ26" s="27" t="str">
        <f t="shared" si="5"/>
        <v/>
      </c>
      <c r="AR26" s="27" t="str">
        <f t="shared" si="5"/>
        <v/>
      </c>
      <c r="AS26" s="27" t="str">
        <f t="shared" si="5"/>
        <v/>
      </c>
      <c r="AT26" s="27" t="str">
        <f t="shared" si="5"/>
        <v/>
      </c>
      <c r="AU26" s="1"/>
      <c r="AV26" s="28"/>
      <c r="AW26" s="29" t="s">
        <v>165</v>
      </c>
      <c r="AX26" s="30" t="str">
        <f t="shared" si="1"/>
        <v>---</v>
      </c>
      <c r="AY26" s="50" t="e">
        <f>VALUE(IF(AX26="---","",VLOOKUP(AX26,List1678345679102478[],2,FALSE)))</f>
        <v>#VALUE!</v>
      </c>
      <c r="AZ26" s="1" t="str">
        <f t="shared" si="2"/>
        <v>---</v>
      </c>
      <c r="BA26" s="1" t="e">
        <f>VALUE(IF(AZ26="---","",VLOOKUP(AZ26,List1678345679102478[],2,FALSE)))</f>
        <v>#VALUE!</v>
      </c>
      <c r="BB26" s="1" t="str">
        <f t="shared" si="3"/>
        <v>---</v>
      </c>
      <c r="BC26" s="1" t="str">
        <f t="shared" si="4"/>
        <v>---</v>
      </c>
      <c r="BD26" s="1"/>
      <c r="BE26" s="1"/>
      <c r="BF26" s="1"/>
      <c r="BG26" s="1"/>
      <c r="BH26" s="1"/>
      <c r="BI26" s="29" t="s">
        <v>165</v>
      </c>
      <c r="BJ26" s="161" t="str">
        <f>IF(H26="---","",VLOOKUP(H26,List1678345679102478[],2,FALSE))</f>
        <v/>
      </c>
      <c r="BK26" s="161" t="str">
        <f>IF(I26="---","",VLOOKUP(I26,List1678345679102478[],2,FALSE))</f>
        <v/>
      </c>
      <c r="BL26" s="161" t="str">
        <f>IF(J26="---","",VLOOKUP(J26,List1678345679102478[],2,FALSE))</f>
        <v/>
      </c>
      <c r="BM26" s="161" t="str">
        <f>IF(K26="---","",VLOOKUP(K26,List1678345679102478[],2,FALSE))</f>
        <v/>
      </c>
      <c r="BN26" s="161" t="str">
        <f>IF(L26="---","",VLOOKUP(L26,List1678345679102478[],2,FALSE))</f>
        <v/>
      </c>
      <c r="BO26" s="161" t="str">
        <f>IF(M26="---","",VLOOKUP(M26,List1678345679102478[],2,FALSE))</f>
        <v/>
      </c>
      <c r="BP26" s="161" t="str">
        <f>IF(N26="---","",VLOOKUP(N26,List1678345679102478[],2,FALSE))</f>
        <v/>
      </c>
      <c r="BQ26" s="161" t="str">
        <f>IF(O26="---","",VLOOKUP(O26,List1678345679102478[],2,FALSE))</f>
        <v/>
      </c>
      <c r="BR26" s="161" t="str">
        <f>IF(P26="---","",VLOOKUP(P26,List1678345679102478[],2,FALSE))</f>
        <v/>
      </c>
      <c r="BS26" s="161" t="str">
        <f>IF(Q26="---","",VLOOKUP(Q26,List1678345679102478[],2,FALSE))</f>
        <v/>
      </c>
      <c r="BT26" s="161" t="str">
        <f>IF(R26="---","",VLOOKUP(R26,List1678345679102478[],2,FALSE))</f>
        <v/>
      </c>
      <c r="BU26" s="29" t="s">
        <v>165</v>
      </c>
      <c r="BV26" s="161" t="str">
        <f>IF(Y26="---","",VLOOKUP(Y26,List1678345679102478[],2,FALSE))</f>
        <v/>
      </c>
      <c r="BW26" s="161" t="str">
        <f>IF(Z26="---","",VLOOKUP(Z26,List1678345679102478[],2,FALSE))</f>
        <v/>
      </c>
      <c r="BX26" s="161" t="str">
        <f>IF(AA26="---","",VLOOKUP(AA26,List1678345679102478[],2,FALSE))</f>
        <v/>
      </c>
      <c r="BY26" s="161" t="str">
        <f>IF(AB26="---","",VLOOKUP(AB26,List1678345679102478[],2,FALSE))</f>
        <v/>
      </c>
      <c r="BZ26" s="161" t="str">
        <f>IF(AC26="---","",VLOOKUP(AC26,List1678345679102478[],2,FALSE))</f>
        <v/>
      </c>
      <c r="CA26" s="161" t="str">
        <f>IF(AD26="---","",VLOOKUP(AD26,List1678345679102478[],2,FALSE))</f>
        <v/>
      </c>
      <c r="CB26" s="161" t="str">
        <f>IF(AE26="---","",VLOOKUP(AE26,List1678345679102478[],2,FALSE))</f>
        <v/>
      </c>
      <c r="CC26" s="161" t="str">
        <f>IF(AF26="---","",VLOOKUP(AF26,List1678345679102478[],2,FALSE))</f>
        <v/>
      </c>
      <c r="CD26" s="161" t="str">
        <f>IF(AG26="---","",VLOOKUP(AG26,List1678345679102478[],2,FALSE))</f>
        <v/>
      </c>
      <c r="CE26" s="161" t="str">
        <f>IF(AH26="---","",VLOOKUP(AH26,List1678345679102478[],2,FALSE))</f>
        <v/>
      </c>
      <c r="CG26" s="1"/>
      <c r="CI26" s="1"/>
      <c r="CK26" s="1"/>
      <c r="CM26" s="1"/>
    </row>
    <row r="27" spans="2:92" s="8" customFormat="1" ht="14.45" thickBot="1">
      <c r="B27" s="353"/>
      <c r="C27" s="356"/>
      <c r="D27" s="357"/>
      <c r="E27" s="204" t="s">
        <v>235</v>
      </c>
      <c r="F27" s="204"/>
      <c r="G27" s="206"/>
      <c r="H27" s="25" t="s">
        <v>109</v>
      </c>
      <c r="I27" s="25" t="s">
        <v>109</v>
      </c>
      <c r="J27" s="25" t="s">
        <v>109</v>
      </c>
      <c r="K27" s="36" t="s">
        <v>109</v>
      </c>
      <c r="L27" s="36" t="s">
        <v>109</v>
      </c>
      <c r="M27" s="36" t="s">
        <v>109</v>
      </c>
      <c r="N27" s="36" t="s">
        <v>109</v>
      </c>
      <c r="O27" s="36" t="s">
        <v>109</v>
      </c>
      <c r="P27" s="36" t="s">
        <v>109</v>
      </c>
      <c r="Q27" s="36" t="s">
        <v>109</v>
      </c>
      <c r="R27" s="37" t="s">
        <v>109</v>
      </c>
      <c r="S27" s="1"/>
      <c r="T27" s="1"/>
      <c r="U27" s="1"/>
      <c r="V27" s="1"/>
      <c r="W27" s="1"/>
      <c r="X27" s="1"/>
      <c r="Y27" s="25" t="s">
        <v>109</v>
      </c>
      <c r="Z27" s="25" t="s">
        <v>109</v>
      </c>
      <c r="AA27" s="25" t="s">
        <v>109</v>
      </c>
      <c r="AB27" s="25" t="s">
        <v>109</v>
      </c>
      <c r="AC27" s="32" t="s">
        <v>109</v>
      </c>
      <c r="AD27" s="23" t="s">
        <v>109</v>
      </c>
      <c r="AE27" s="23" t="s">
        <v>109</v>
      </c>
      <c r="AF27" s="23" t="s">
        <v>109</v>
      </c>
      <c r="AG27" s="23" t="s">
        <v>109</v>
      </c>
      <c r="AH27" s="23" t="s">
        <v>109</v>
      </c>
      <c r="AK27" s="27" t="str">
        <f t="shared" si="5"/>
        <v/>
      </c>
      <c r="AL27" s="27" t="str">
        <f t="shared" si="5"/>
        <v/>
      </c>
      <c r="AM27" s="27" t="str">
        <f t="shared" si="5"/>
        <v/>
      </c>
      <c r="AN27" s="27" t="str">
        <f t="shared" si="5"/>
        <v/>
      </c>
      <c r="AO27" s="27" t="str">
        <f t="shared" si="5"/>
        <v/>
      </c>
      <c r="AP27" s="27" t="str">
        <f t="shared" si="5"/>
        <v/>
      </c>
      <c r="AQ27" s="27" t="str">
        <f t="shared" si="5"/>
        <v/>
      </c>
      <c r="AR27" s="27" t="str">
        <f t="shared" si="5"/>
        <v/>
      </c>
      <c r="AS27" s="27" t="str">
        <f t="shared" si="5"/>
        <v/>
      </c>
      <c r="AT27" s="27" t="str">
        <f t="shared" si="5"/>
        <v/>
      </c>
      <c r="AU27" s="1"/>
      <c r="AV27" s="28"/>
      <c r="AW27" s="29" t="s">
        <v>167</v>
      </c>
      <c r="AX27" s="30" t="str">
        <f t="shared" si="1"/>
        <v>---</v>
      </c>
      <c r="AY27" s="50" t="e">
        <f>VALUE(IF(AX27="---","",VLOOKUP(AX27,List1678345679102478[],2,FALSE)))</f>
        <v>#VALUE!</v>
      </c>
      <c r="AZ27" s="1" t="str">
        <f t="shared" si="2"/>
        <v>---</v>
      </c>
      <c r="BA27" s="1" t="e">
        <f>VALUE(IF(AZ27="---","",VLOOKUP(AZ27,List1678345679102478[],2,FALSE)))</f>
        <v>#VALUE!</v>
      </c>
      <c r="BB27" s="1" t="str">
        <f t="shared" si="3"/>
        <v>---</v>
      </c>
      <c r="BC27" s="1" t="str">
        <f t="shared" si="4"/>
        <v>---</v>
      </c>
      <c r="BD27" s="1"/>
      <c r="BE27" s="1"/>
      <c r="BF27" s="1"/>
      <c r="BG27" s="1"/>
      <c r="BH27" s="1"/>
      <c r="BI27" s="29" t="s">
        <v>167</v>
      </c>
      <c r="BJ27" s="161" t="str">
        <f>IF(H27="---","",VLOOKUP(H27,List1678345679102478[],2,FALSE))</f>
        <v/>
      </c>
      <c r="BK27" s="161" t="str">
        <f>IF(I27="---","",VLOOKUP(I27,List1678345679102478[],2,FALSE))</f>
        <v/>
      </c>
      <c r="BL27" s="161" t="str">
        <f>IF(J27="---","",VLOOKUP(J27,List1678345679102478[],2,FALSE))</f>
        <v/>
      </c>
      <c r="BM27" s="161" t="str">
        <f>IF(K27="---","",VLOOKUP(K27,List1678345679102478[],2,FALSE))</f>
        <v/>
      </c>
      <c r="BN27" s="161" t="str">
        <f>IF(L27="---","",VLOOKUP(L27,List1678345679102478[],2,FALSE))</f>
        <v/>
      </c>
      <c r="BO27" s="161" t="str">
        <f>IF(M27="---","",VLOOKUP(M27,List1678345679102478[],2,FALSE))</f>
        <v/>
      </c>
      <c r="BP27" s="161" t="str">
        <f>IF(N27="---","",VLOOKUP(N27,List1678345679102478[],2,FALSE))</f>
        <v/>
      </c>
      <c r="BQ27" s="161" t="str">
        <f>IF(O27="---","",VLOOKUP(O27,List1678345679102478[],2,FALSE))</f>
        <v/>
      </c>
      <c r="BR27" s="161" t="str">
        <f>IF(P27="---","",VLOOKUP(P27,List1678345679102478[],2,FALSE))</f>
        <v/>
      </c>
      <c r="BS27" s="161" t="str">
        <f>IF(Q27="---","",VLOOKUP(Q27,List1678345679102478[],2,FALSE))</f>
        <v/>
      </c>
      <c r="BT27" s="161" t="str">
        <f>IF(R27="---","",VLOOKUP(R27,List1678345679102478[],2,FALSE))</f>
        <v/>
      </c>
      <c r="BU27" s="29" t="s">
        <v>167</v>
      </c>
      <c r="BV27" s="161" t="str">
        <f>IF(Y27="---","",VLOOKUP(Y27,List1678345679102478[],2,FALSE))</f>
        <v/>
      </c>
      <c r="BW27" s="161" t="str">
        <f>IF(Z27="---","",VLOOKUP(Z27,List1678345679102478[],2,FALSE))</f>
        <v/>
      </c>
      <c r="BX27" s="161" t="str">
        <f>IF(AA27="---","",VLOOKUP(AA27,List1678345679102478[],2,FALSE))</f>
        <v/>
      </c>
      <c r="BY27" s="161" t="str">
        <f>IF(AB27="---","",VLOOKUP(AB27,List1678345679102478[],2,FALSE))</f>
        <v/>
      </c>
      <c r="BZ27" s="161" t="str">
        <f>IF(AC27="---","",VLOOKUP(AC27,List1678345679102478[],2,FALSE))</f>
        <v/>
      </c>
      <c r="CA27" s="161" t="str">
        <f>IF(AD27="---","",VLOOKUP(AD27,List1678345679102478[],2,FALSE))</f>
        <v/>
      </c>
      <c r="CB27" s="161" t="str">
        <f>IF(AE27="---","",VLOOKUP(AE27,List1678345679102478[],2,FALSE))</f>
        <v/>
      </c>
      <c r="CC27" s="161" t="str">
        <f>IF(AF27="---","",VLOOKUP(AF27,List1678345679102478[],2,FALSE))</f>
        <v/>
      </c>
      <c r="CD27" s="161" t="str">
        <f>IF(AG27="---","",VLOOKUP(AG27,List1678345679102478[],2,FALSE))</f>
        <v/>
      </c>
      <c r="CE27" s="161" t="str">
        <f>IF(AH27="---","",VLOOKUP(AH27,List1678345679102478[],2,FALSE))</f>
        <v/>
      </c>
      <c r="CG27" s="1"/>
      <c r="CI27" s="1"/>
      <c r="CK27" s="1"/>
      <c r="CM27" s="1"/>
    </row>
    <row r="28" spans="2:92" s="8" customFormat="1" ht="13.5" customHeight="1" thickBot="1">
      <c r="B28" s="348" t="s">
        <v>168</v>
      </c>
      <c r="C28" s="349"/>
      <c r="D28" s="349"/>
      <c r="E28" s="349"/>
      <c r="F28" s="349"/>
      <c r="G28" s="350"/>
      <c r="H28" s="38">
        <f>COUNTIF(Year0Range,BE4)</f>
        <v>0</v>
      </c>
      <c r="I28" s="38" t="str">
        <f>IF(COUNTIF(Year1Range,BE4)=0,"",COUNTIF(Year1Range,BE4))</f>
        <v/>
      </c>
      <c r="J28" s="38" t="str">
        <f>IF(COUNTIF(Year2Range,BE4)=0,"",COUNTIF(Year2Range,BE4))</f>
        <v/>
      </c>
      <c r="K28" s="38" t="str">
        <f>IF(COUNTIF(Year3Range,BE4)=0,"",COUNTIF(Year3Range,BE4))</f>
        <v/>
      </c>
      <c r="L28" s="38" t="str">
        <f>IF(COUNTIF(Year4Range,BE4)=0,"",COUNTIF(Year4Range,BE4))</f>
        <v/>
      </c>
      <c r="M28" s="38" t="str">
        <f>IF(COUNTIF(Year5Range,BE4)=0,"",COUNTIF(Year5Range,BE4))</f>
        <v/>
      </c>
      <c r="N28" s="38" t="str">
        <f>IF(COUNTIF(Year6Range,BE4)=0,"",COUNTIF(Year6Range,BE4))</f>
        <v/>
      </c>
      <c r="O28" s="38" t="str">
        <f>IF(COUNTIF(Year7Range,BE4)=0,"",COUNTIF(Year7Range,BE4))</f>
        <v/>
      </c>
      <c r="P28" s="38" t="str">
        <f>IF(COUNTIF(Year8Range,BE4)=0,"",COUNTIF(Year8Range,BE4))</f>
        <v/>
      </c>
      <c r="Q28" s="38" t="str">
        <f>IF(COUNTIF(Year9Range,BE4)=0,"",COUNTIF(Year9Range,BE4))</f>
        <v/>
      </c>
      <c r="R28" s="38" t="str">
        <f>IF(COUNTIF(Year10Range,BE4)=0,"",COUNTIF(Year10Range,BE4))</f>
        <v/>
      </c>
      <c r="S28" s="1"/>
      <c r="T28" s="1"/>
      <c r="U28" s="1"/>
      <c r="V28" s="1"/>
      <c r="W28" s="1"/>
      <c r="X28" s="1"/>
      <c r="Y28" s="38">
        <f>COUNTIF(Year1Expected,$BE$4)</f>
        <v>0</v>
      </c>
      <c r="Z28" s="38" t="str">
        <f>IF(COUNTIF(Year2Expected,$BE$4)=0,"",COUNTIF(Year2Expected,$BE$4))</f>
        <v/>
      </c>
      <c r="AA28" s="38" t="str">
        <f>IF(COUNTIF(Year3Expected,$BE$4)=0,"",COUNTIF(Year3Expected,$BE$4))</f>
        <v/>
      </c>
      <c r="AB28" s="38" t="str">
        <f>IF(COUNTIF(Year4Expected,$BE$4)=0,"",COUNTIF(Year4Expected,$BE$4))</f>
        <v/>
      </c>
      <c r="AC28" s="38" t="str">
        <f>IF(COUNTIF(Year5Expected,$BE$4)=0,"",COUNTIF(Year5Expected,$BE$4))</f>
        <v/>
      </c>
      <c r="AD28" s="38" t="str">
        <f>IF(COUNTIF(Year6Expected,$BE$4)=0,"",COUNTIF(Year6Expected,$BE$4))</f>
        <v/>
      </c>
      <c r="AE28" s="38" t="str">
        <f>IF(COUNTIF(Year7Expected,$BE$4)=0,"",COUNTIF(Year7Expected,$BE$4))</f>
        <v/>
      </c>
      <c r="AF28" s="38" t="str">
        <f>IF(COUNTIF(Year8Expected,$BE$4)=0,"",COUNTIF(Year8Expected,$BE$4))</f>
        <v/>
      </c>
      <c r="AG28" s="38" t="str">
        <f>IF(COUNTIF(Year9Expected,$BE$4)=0,"",COUNTIF(Year9Expected,$BE$4))</f>
        <v/>
      </c>
      <c r="AH28" s="38" t="str">
        <f>IF(COUNTIF(Year10Expected,$BE$4)=0,"",COUNTIF(Year10Expected,$BE$4))</f>
        <v/>
      </c>
      <c r="AK28" s="1"/>
      <c r="AL28" s="1"/>
      <c r="AM28" s="1"/>
      <c r="AN28" s="1"/>
      <c r="AO28" s="1"/>
      <c r="AP28" s="1"/>
      <c r="AQ28" s="1"/>
      <c r="AR28" s="1"/>
      <c r="AS28" s="1"/>
      <c r="AT28" s="1"/>
      <c r="AU28" s="1"/>
      <c r="AV28" s="1"/>
      <c r="AW28" s="1"/>
      <c r="AX28" s="1" t="e">
        <f>LOOKUP(2,1/(H31:R31&lt;&gt;""),H$2:R$2)</f>
        <v>#N/A</v>
      </c>
      <c r="AY28" s="1"/>
      <c r="AZ28" s="1" t="e">
        <f>AX28</f>
        <v>#N/A</v>
      </c>
      <c r="BA28" s="1"/>
      <c r="BB28" s="1"/>
      <c r="BC28" s="1"/>
      <c r="BD28" s="1"/>
      <c r="BE28" s="1"/>
      <c r="BF28" s="1"/>
      <c r="BG28" s="1"/>
      <c r="BH28" s="1"/>
      <c r="BI28" s="29" t="s">
        <v>169</v>
      </c>
      <c r="BJ28" s="162">
        <f t="shared" ref="BJ28:BT28" si="6">COUNTIF(BJ3:BJ27,1)</f>
        <v>0</v>
      </c>
      <c r="BK28" s="162">
        <f t="shared" si="6"/>
        <v>0</v>
      </c>
      <c r="BL28" s="162">
        <f t="shared" si="6"/>
        <v>0</v>
      </c>
      <c r="BM28" s="162">
        <f t="shared" si="6"/>
        <v>0</v>
      </c>
      <c r="BN28" s="162">
        <f t="shared" si="6"/>
        <v>0</v>
      </c>
      <c r="BO28" s="162">
        <f t="shared" si="6"/>
        <v>0</v>
      </c>
      <c r="BP28" s="162">
        <f t="shared" si="6"/>
        <v>0</v>
      </c>
      <c r="BQ28" s="162">
        <f t="shared" si="6"/>
        <v>0</v>
      </c>
      <c r="BR28" s="162">
        <f t="shared" si="6"/>
        <v>0</v>
      </c>
      <c r="BS28" s="162">
        <f t="shared" si="6"/>
        <v>0</v>
      </c>
      <c r="BT28" s="162">
        <f t="shared" si="6"/>
        <v>0</v>
      </c>
      <c r="BU28" s="29" t="s">
        <v>169</v>
      </c>
      <c r="BV28" s="163">
        <f t="shared" ref="BV28:CE28" si="7">COUNTIF(BV3:BV27,1)</f>
        <v>0</v>
      </c>
      <c r="BW28" s="163">
        <f t="shared" si="7"/>
        <v>0</v>
      </c>
      <c r="BX28" s="163">
        <f t="shared" si="7"/>
        <v>0</v>
      </c>
      <c r="BY28" s="163">
        <f t="shared" si="7"/>
        <v>0</v>
      </c>
      <c r="BZ28" s="163">
        <f t="shared" si="7"/>
        <v>0</v>
      </c>
      <c r="CA28" s="163">
        <f t="shared" si="7"/>
        <v>0</v>
      </c>
      <c r="CB28" s="163">
        <f t="shared" si="7"/>
        <v>0</v>
      </c>
      <c r="CC28" s="163">
        <f t="shared" si="7"/>
        <v>0</v>
      </c>
      <c r="CD28" s="163">
        <f t="shared" si="7"/>
        <v>0</v>
      </c>
      <c r="CE28" s="163">
        <f t="shared" si="7"/>
        <v>0</v>
      </c>
      <c r="CG28" s="1"/>
      <c r="CI28" s="1"/>
      <c r="CK28" s="1"/>
      <c r="CM28" s="1"/>
    </row>
    <row r="29" spans="2:92" s="8" customFormat="1" ht="13.5" customHeight="1" thickBot="1">
      <c r="B29" s="348" t="s">
        <v>170</v>
      </c>
      <c r="C29" s="349"/>
      <c r="D29" s="349"/>
      <c r="E29" s="349"/>
      <c r="F29" s="349"/>
      <c r="G29" s="350"/>
      <c r="H29" s="38">
        <f>COUNTIF(Year0Range,BE5)</f>
        <v>0</v>
      </c>
      <c r="I29" s="39" t="str">
        <f>IF(COUNTIF(Year1Range,BE5)=0,"",COUNTIF(Year1Range,BE5))</f>
        <v/>
      </c>
      <c r="J29" s="39" t="str">
        <f>IF(COUNTIF(Year2Range,BE5)=0,"",COUNTIF(Year2Range,BE5))</f>
        <v/>
      </c>
      <c r="K29" s="39" t="str">
        <f>IF(COUNTIF(Year3Range,BE5)=0,"",COUNTIF(Year3Range,BE5))</f>
        <v/>
      </c>
      <c r="L29" s="39" t="str">
        <f>IF(COUNTIF(Year4Range,BE5)=0,"",COUNTIF(Year4Range,BE5))</f>
        <v/>
      </c>
      <c r="M29" s="39" t="str">
        <f>IF(COUNTIF(Year5Range,BE5)=0,"",COUNTIF(Year5Range,BE5))</f>
        <v/>
      </c>
      <c r="N29" s="39" t="str">
        <f>IF(COUNTIF(Year6Range,BE5)=0,"",COUNTIF(Year6Range,BE5))</f>
        <v/>
      </c>
      <c r="O29" s="39" t="str">
        <f>IF(COUNTIF(Year7Range,BE5)=0,"",COUNTIF(Year7Range,BE5))</f>
        <v/>
      </c>
      <c r="P29" s="39" t="str">
        <f>IF(COUNTIF(Year8Range,BE5)=0,"",COUNTIF(Year8Range,BE5))</f>
        <v/>
      </c>
      <c r="Q29" s="39" t="str">
        <f>IF(COUNTIF(Year9Range,BE5)=0,"",COUNTIF(Year9Range,BE5))</f>
        <v/>
      </c>
      <c r="R29" s="39" t="str">
        <f>IF(COUNTIF(Year10Range,BE5)=0,"",COUNTIF(Year10Range,BE5))</f>
        <v/>
      </c>
      <c r="S29" s="1"/>
      <c r="T29" s="1"/>
      <c r="U29" s="1"/>
      <c r="V29" s="1"/>
      <c r="W29" s="1"/>
      <c r="X29" s="1"/>
      <c r="Y29" s="38">
        <f>COUNTIF(Year1Expected,$BE$5)</f>
        <v>0</v>
      </c>
      <c r="Z29" s="38" t="str">
        <f>IF(COUNTIF(Year2Expected,$BE$5)=0,"",COUNTIF(Year2Expected,$BE$5))</f>
        <v/>
      </c>
      <c r="AA29" s="38" t="str">
        <f>IF(COUNTIF(Year3Expected,$BE$5)=0,"",COUNTIF(Year3Expected,$BE$5))</f>
        <v/>
      </c>
      <c r="AB29" s="38" t="str">
        <f>IF(COUNTIF(Year4Expected,$BE$5)=0,"",COUNTIF(Year4Expected,$BE$5))</f>
        <v/>
      </c>
      <c r="AC29" s="38" t="str">
        <f>IF(COUNTIF(Year5Expected,$BE$5)=0,"",COUNTIF(Year5Expected,$BE$5))</f>
        <v/>
      </c>
      <c r="AD29" s="38" t="str">
        <f>IF(COUNTIF(Year6Expected,$BE$5)=0,"",COUNTIF(Year6Expected,$BE$5))</f>
        <v/>
      </c>
      <c r="AE29" s="38" t="str">
        <f>IF(COUNTIF(Year7Expected,$BE$5)=0,"",COUNTIF(Year7Expected,$BE$5))</f>
        <v/>
      </c>
      <c r="AF29" s="38" t="str">
        <f>IF(COUNTIF(Year8Expected,$BE$5)=0,"",COUNTIF(Year8Expected,$BE$5))</f>
        <v/>
      </c>
      <c r="AG29" s="38" t="str">
        <f>IF(COUNTIF(Year9Expected,$BE$5)=0,"",COUNTIF(Year9Expected,$BE$5))</f>
        <v/>
      </c>
      <c r="AH29" s="38" t="str">
        <f>IF(COUNTIF(Year10Expected,$BE$5)=0,"",COUNTIF(Year10Expected,$BE$5))</f>
        <v/>
      </c>
      <c r="AK29" s="1"/>
      <c r="AL29" s="1"/>
      <c r="AM29" s="1"/>
      <c r="AN29" s="1"/>
      <c r="AO29" s="1"/>
      <c r="AP29" s="1"/>
      <c r="AQ29" s="1"/>
      <c r="AR29" s="1"/>
      <c r="AS29" s="1"/>
      <c r="AT29" s="1"/>
      <c r="AU29" s="1"/>
      <c r="AV29" s="1"/>
      <c r="AW29" s="1"/>
      <c r="AX29" s="1"/>
      <c r="AY29" s="1"/>
      <c r="AZ29" s="1"/>
      <c r="BA29" s="1"/>
      <c r="BB29" s="1"/>
      <c r="BC29" s="1"/>
      <c r="BD29" s="1"/>
      <c r="BE29" s="1"/>
      <c r="BF29" s="1"/>
      <c r="BG29" s="1"/>
      <c r="BH29" s="1"/>
      <c r="BI29" s="29" t="s">
        <v>171</v>
      </c>
      <c r="BJ29" s="162">
        <f t="shared" ref="BJ29:BT29" si="8">COUNTIF(BJ3:BJ27,0.5)</f>
        <v>0</v>
      </c>
      <c r="BK29" s="162">
        <f t="shared" si="8"/>
        <v>0</v>
      </c>
      <c r="BL29" s="162">
        <f t="shared" si="8"/>
        <v>0</v>
      </c>
      <c r="BM29" s="162">
        <f t="shared" si="8"/>
        <v>0</v>
      </c>
      <c r="BN29" s="162">
        <f t="shared" si="8"/>
        <v>0</v>
      </c>
      <c r="BO29" s="162">
        <f t="shared" si="8"/>
        <v>0</v>
      </c>
      <c r="BP29" s="162">
        <f t="shared" si="8"/>
        <v>0</v>
      </c>
      <c r="BQ29" s="162">
        <f t="shared" si="8"/>
        <v>0</v>
      </c>
      <c r="BR29" s="162">
        <f t="shared" si="8"/>
        <v>0</v>
      </c>
      <c r="BS29" s="162">
        <f t="shared" si="8"/>
        <v>0</v>
      </c>
      <c r="BT29" s="162">
        <f t="shared" si="8"/>
        <v>0</v>
      </c>
      <c r="BU29" s="29" t="s">
        <v>171</v>
      </c>
      <c r="BV29" s="163">
        <f t="shared" ref="BV29:CE29" si="9">COUNTIF(BV3:BV27,0.5)</f>
        <v>0</v>
      </c>
      <c r="BW29" s="163">
        <f t="shared" si="9"/>
        <v>0</v>
      </c>
      <c r="BX29" s="163">
        <f t="shared" si="9"/>
        <v>0</v>
      </c>
      <c r="BY29" s="163">
        <f t="shared" si="9"/>
        <v>0</v>
      </c>
      <c r="BZ29" s="163">
        <f t="shared" si="9"/>
        <v>0</v>
      </c>
      <c r="CA29" s="163">
        <f t="shared" si="9"/>
        <v>0</v>
      </c>
      <c r="CB29" s="163">
        <f t="shared" si="9"/>
        <v>0</v>
      </c>
      <c r="CC29" s="163">
        <f t="shared" si="9"/>
        <v>0</v>
      </c>
      <c r="CD29" s="163">
        <f t="shared" si="9"/>
        <v>0</v>
      </c>
      <c r="CE29" s="163">
        <f t="shared" si="9"/>
        <v>0</v>
      </c>
      <c r="CG29" s="1"/>
      <c r="CI29" s="1"/>
      <c r="CK29" s="1"/>
      <c r="CM29" s="1"/>
    </row>
    <row r="30" spans="2:92" ht="13.5" customHeight="1" thickBot="1">
      <c r="B30" s="348" t="s">
        <v>172</v>
      </c>
      <c r="C30" s="349"/>
      <c r="D30" s="349"/>
      <c r="E30" s="349"/>
      <c r="F30" s="349"/>
      <c r="G30" s="350"/>
      <c r="H30" s="38">
        <f>COUNTIF(Year0Range,"*60")</f>
        <v>0</v>
      </c>
      <c r="I30" s="39" t="str">
        <f>IF(COUNTIF(Year1Range,"*60")=0,"",COUNTIF(Year1Range,"*60"))</f>
        <v/>
      </c>
      <c r="J30" s="39" t="str">
        <f>IF(COUNTIF(Year2Range,"*60")=0,"",COUNTIF(Year2Range,"*60"))</f>
        <v/>
      </c>
      <c r="K30" s="39" t="str">
        <f>IF(COUNTIF(Year3Range,"*60")=0,"",COUNTIF(Year3Range,"*60"))</f>
        <v/>
      </c>
      <c r="L30" s="39" t="str">
        <f>IF(COUNTIF(Year4Range,"*60")=0,"",COUNTIF(Year4Range,"*60"))</f>
        <v/>
      </c>
      <c r="M30" s="39" t="str">
        <f>IF(COUNTIF(Year5Range,"*60")=0,"",COUNTIF(Year5Range,"*60"))</f>
        <v/>
      </c>
      <c r="N30" s="39" t="str">
        <f>IF(COUNTIF(Year6Range,"*60")=0,"",COUNTIF(Year6Range,"*60"))</f>
        <v/>
      </c>
      <c r="O30" s="39" t="str">
        <f>IF(COUNTIF(Year7Range,"*60")=0,"",COUNTIF(Year7Range,"*60"))</f>
        <v/>
      </c>
      <c r="P30" s="39" t="str">
        <f>IF(COUNTIF(Year8Range,"*60")=0,"",COUNTIF(Year8Range,"*60"))</f>
        <v/>
      </c>
      <c r="Q30" s="39" t="str">
        <f>IF(COUNTIF(Year9Range,"*60")=0,"",COUNTIF(Year9Range,"*60"))</f>
        <v/>
      </c>
      <c r="R30" s="39" t="str">
        <f>IF(COUNTIF(Year10Range,"*60")=0,"",COUNTIF(Year10Range,"*60"))</f>
        <v/>
      </c>
      <c r="Y30" s="38">
        <f>COUNTIF(Year1Expected,"*60")</f>
        <v>0</v>
      </c>
      <c r="Z30" s="38" t="str">
        <f>IF(COUNTIF(Year2Expected,"*60")=0,"",COUNTIF(Year2Expected,"*60"))</f>
        <v/>
      </c>
      <c r="AA30" s="38" t="str">
        <f>IF(COUNTIF(Year3Expected,"*60")=0,"",COUNTIF(Year3Expected,"*60"))</f>
        <v/>
      </c>
      <c r="AB30" s="38" t="str">
        <f>IF(COUNTIF(Year4Expected,"*60")=0,"",COUNTIF(Year4Expected,"*60"))</f>
        <v/>
      </c>
      <c r="AC30" s="38" t="str">
        <f>IF(COUNTIF(Year5Expected,"*60")=0,"",COUNTIF(Year5Expected,"*60"))</f>
        <v/>
      </c>
      <c r="AD30" s="38" t="str">
        <f>IF(COUNTIF(Year6Expected,"*60")=0,"",COUNTIF(Year6Expected,"*60"))</f>
        <v/>
      </c>
      <c r="AE30" s="38" t="str">
        <f>IF(COUNTIF(Year7Expected,"*60")=0,"",COUNTIF(Year7Expected,"*60"))</f>
        <v/>
      </c>
      <c r="AF30" s="38" t="str">
        <f>IF(COUNTIF(Year8Expected,"*60")=0,"",COUNTIF(Year8Expected,"*60"))</f>
        <v/>
      </c>
      <c r="AG30" s="38" t="str">
        <f>IF(COUNTIF(Year9Expected,"*60")=0,"",COUNTIF(Year9Expected,"*60"))</f>
        <v/>
      </c>
      <c r="AH30" s="38" t="str">
        <f>IF(COUNTIF(Year10Expected,"*60")=0,"",COUNTIF(Year10Expected,"*60"))</f>
        <v/>
      </c>
      <c r="BI30" s="29" t="s">
        <v>173</v>
      </c>
      <c r="BJ30" s="162">
        <f t="shared" ref="BJ30:BT30" si="10">COUNTIF(BJ3:BJ27,0)</f>
        <v>0</v>
      </c>
      <c r="BK30" s="162">
        <f t="shared" si="10"/>
        <v>0</v>
      </c>
      <c r="BL30" s="162">
        <f t="shared" si="10"/>
        <v>0</v>
      </c>
      <c r="BM30" s="162">
        <f t="shared" si="10"/>
        <v>0</v>
      </c>
      <c r="BN30" s="162">
        <f t="shared" si="10"/>
        <v>0</v>
      </c>
      <c r="BO30" s="162">
        <f t="shared" si="10"/>
        <v>0</v>
      </c>
      <c r="BP30" s="162">
        <f t="shared" si="10"/>
        <v>0</v>
      </c>
      <c r="BQ30" s="162">
        <f t="shared" si="10"/>
        <v>0</v>
      </c>
      <c r="BR30" s="162">
        <f t="shared" si="10"/>
        <v>0</v>
      </c>
      <c r="BS30" s="162">
        <f t="shared" si="10"/>
        <v>0</v>
      </c>
      <c r="BT30" s="162">
        <f t="shared" si="10"/>
        <v>0</v>
      </c>
      <c r="BU30" s="29" t="s">
        <v>173</v>
      </c>
      <c r="BV30" s="163">
        <f t="shared" ref="BV30:CE30" si="11">COUNTIF(BV3:BV27,0)</f>
        <v>0</v>
      </c>
      <c r="BW30" s="163">
        <f t="shared" si="11"/>
        <v>0</v>
      </c>
      <c r="BX30" s="163">
        <f t="shared" si="11"/>
        <v>0</v>
      </c>
      <c r="BY30" s="163">
        <f t="shared" si="11"/>
        <v>0</v>
      </c>
      <c r="BZ30" s="163">
        <f t="shared" si="11"/>
        <v>0</v>
      </c>
      <c r="CA30" s="163">
        <f t="shared" si="11"/>
        <v>0</v>
      </c>
      <c r="CB30" s="163">
        <f t="shared" si="11"/>
        <v>0</v>
      </c>
      <c r="CC30" s="163">
        <f t="shared" si="11"/>
        <v>0</v>
      </c>
      <c r="CD30" s="163">
        <f t="shared" si="11"/>
        <v>0</v>
      </c>
      <c r="CE30" s="163">
        <f t="shared" si="11"/>
        <v>0</v>
      </c>
    </row>
    <row r="31" spans="2:92" ht="13.5" customHeight="1" thickBot="1">
      <c r="B31" s="287" t="s">
        <v>174</v>
      </c>
      <c r="C31" s="288"/>
      <c r="D31" s="288"/>
      <c r="E31" s="288"/>
      <c r="F31" s="289"/>
      <c r="G31" s="197"/>
      <c r="H31" s="40" t="str">
        <f t="shared" ref="H31:R31" si="12">IF(ISERROR(AVERAGE(BJ21:BJ27,BJ9:BJ20, BJ3:BJ8)),"",AVERAGE(BJ21:BJ27,BJ9:BJ20, BJ3:BJ8))</f>
        <v/>
      </c>
      <c r="I31" s="40" t="str">
        <f t="shared" si="12"/>
        <v/>
      </c>
      <c r="J31" s="40" t="str">
        <f t="shared" si="12"/>
        <v/>
      </c>
      <c r="K31" s="40" t="str">
        <f t="shared" si="12"/>
        <v/>
      </c>
      <c r="L31" s="40" t="str">
        <f t="shared" si="12"/>
        <v/>
      </c>
      <c r="M31" s="40" t="str">
        <f t="shared" si="12"/>
        <v/>
      </c>
      <c r="N31" s="40" t="str">
        <f t="shared" si="12"/>
        <v/>
      </c>
      <c r="O31" s="40" t="str">
        <f t="shared" si="12"/>
        <v/>
      </c>
      <c r="P31" s="40" t="str">
        <f t="shared" si="12"/>
        <v/>
      </c>
      <c r="Q31" s="40" t="str">
        <f t="shared" si="12"/>
        <v/>
      </c>
      <c r="R31" s="40" t="str">
        <f t="shared" si="12"/>
        <v/>
      </c>
      <c r="Y31" s="40" t="str">
        <f t="shared" ref="Y31:AH31" si="13">IF(ISERROR(AVERAGE(BV21:BV27,BV9:BV20, BV3:BV8)),"",AVERAGE(BV21:BV27,BV9:BV20, BV3:BV8))</f>
        <v/>
      </c>
      <c r="Z31" s="40" t="str">
        <f t="shared" si="13"/>
        <v/>
      </c>
      <c r="AA31" s="40" t="str">
        <f t="shared" si="13"/>
        <v/>
      </c>
      <c r="AB31" s="40" t="str">
        <f t="shared" si="13"/>
        <v/>
      </c>
      <c r="AC31" s="40" t="str">
        <f t="shared" si="13"/>
        <v/>
      </c>
      <c r="AD31" s="40" t="str">
        <f t="shared" si="13"/>
        <v/>
      </c>
      <c r="AE31" s="40" t="str">
        <f t="shared" si="13"/>
        <v/>
      </c>
      <c r="AF31" s="40" t="str">
        <f t="shared" si="13"/>
        <v/>
      </c>
      <c r="AG31" s="40" t="str">
        <f t="shared" si="13"/>
        <v/>
      </c>
      <c r="AH31" s="40" t="str">
        <f t="shared" si="13"/>
        <v/>
      </c>
      <c r="AI31" s="1"/>
      <c r="AJ31" s="1"/>
      <c r="BB31" s="41"/>
      <c r="BC31" s="41"/>
      <c r="BD31" s="41"/>
      <c r="BE31" s="41"/>
      <c r="BG31" s="8"/>
      <c r="BH31" s="8"/>
      <c r="BI31" s="29" t="s">
        <v>174</v>
      </c>
      <c r="BJ31" s="42" t="str">
        <f t="shared" ref="BJ31:BT31" si="14">IF(ISERROR(AVERAGE(BJ21:BJ27,BJ9:BJ20,BJ3:BJ8)),"",(AVERAGE(BJ21:BJ27,BJ9:BJ20,BJ3:BJ8)))</f>
        <v/>
      </c>
      <c r="BK31" s="42" t="str">
        <f t="shared" si="14"/>
        <v/>
      </c>
      <c r="BL31" s="42" t="str">
        <f t="shared" si="14"/>
        <v/>
      </c>
      <c r="BM31" s="42" t="str">
        <f t="shared" si="14"/>
        <v/>
      </c>
      <c r="BN31" s="42" t="str">
        <f t="shared" si="14"/>
        <v/>
      </c>
      <c r="BO31" s="42" t="str">
        <f t="shared" si="14"/>
        <v/>
      </c>
      <c r="BP31" s="42" t="str">
        <f t="shared" si="14"/>
        <v/>
      </c>
      <c r="BQ31" s="42" t="str">
        <f t="shared" si="14"/>
        <v/>
      </c>
      <c r="BR31" s="42" t="str">
        <f t="shared" si="14"/>
        <v/>
      </c>
      <c r="BS31" s="42" t="str">
        <f t="shared" si="14"/>
        <v/>
      </c>
      <c r="BT31" s="42" t="str">
        <f t="shared" si="14"/>
        <v/>
      </c>
      <c r="BU31" s="29" t="s">
        <v>174</v>
      </c>
      <c r="BV31" s="42" t="str">
        <f t="shared" ref="BV31:CE31" si="15">IF(ISERROR(AVERAGE(BV21:BV27,BV9:BV20,BV3:BV8)),"",(AVERAGE(BV21:BV27,BV9:BV20,BV3:BV8)))</f>
        <v/>
      </c>
      <c r="BW31" s="42" t="str">
        <f t="shared" si="15"/>
        <v/>
      </c>
      <c r="BX31" s="42" t="str">
        <f t="shared" si="15"/>
        <v/>
      </c>
      <c r="BY31" s="42" t="str">
        <f t="shared" si="15"/>
        <v/>
      </c>
      <c r="BZ31" s="42" t="str">
        <f t="shared" si="15"/>
        <v/>
      </c>
      <c r="CA31" s="42" t="str">
        <f t="shared" si="15"/>
        <v/>
      </c>
      <c r="CB31" s="42" t="str">
        <f t="shared" si="15"/>
        <v/>
      </c>
      <c r="CC31" s="42" t="str">
        <f t="shared" si="15"/>
        <v/>
      </c>
      <c r="CD31" s="42" t="str">
        <f t="shared" si="15"/>
        <v/>
      </c>
      <c r="CE31" s="42" t="str">
        <f t="shared" si="15"/>
        <v/>
      </c>
      <c r="CF31" s="1"/>
      <c r="CH31" s="1"/>
      <c r="CJ31" s="1"/>
      <c r="CL31" s="1"/>
      <c r="CN31" s="1"/>
    </row>
    <row r="32" spans="2:92" ht="13.5" customHeight="1" thickBot="1">
      <c r="B32" s="43"/>
      <c r="C32" s="43"/>
      <c r="D32" s="44"/>
      <c r="E32" s="44"/>
      <c r="F32" s="44"/>
      <c r="G32" s="44"/>
      <c r="H32" s="44"/>
      <c r="I32" s="44"/>
      <c r="J32" s="44"/>
      <c r="K32" s="44"/>
      <c r="L32" s="44"/>
      <c r="M32" s="44"/>
      <c r="N32" s="44"/>
      <c r="O32" s="44"/>
      <c r="P32" s="44"/>
      <c r="AA32" s="44"/>
      <c r="AD32" s="44"/>
      <c r="AE32" s="44"/>
      <c r="AF32" s="44"/>
      <c r="AG32" s="44"/>
      <c r="AH32" s="44"/>
      <c r="AI32" s="44"/>
      <c r="AJ32" s="44"/>
      <c r="AX32" s="45" t="s">
        <v>110</v>
      </c>
      <c r="AY32" s="46" t="s">
        <v>108</v>
      </c>
      <c r="AZ32" s="47" t="s">
        <v>116</v>
      </c>
      <c r="BA32" s="1" t="s">
        <v>175</v>
      </c>
      <c r="BI32" s="29" t="s">
        <v>176</v>
      </c>
      <c r="BJ32" s="48" t="str">
        <f t="shared" ref="BJ32:BT32" si="16">IF(ISERROR(AVERAGE(BJ3:BJ8)),"",(AVERAGE(BJ3:BJ8)))</f>
        <v/>
      </c>
      <c r="BK32" s="48" t="str">
        <f t="shared" si="16"/>
        <v/>
      </c>
      <c r="BL32" s="48" t="str">
        <f t="shared" si="16"/>
        <v/>
      </c>
      <c r="BM32" s="48" t="str">
        <f t="shared" si="16"/>
        <v/>
      </c>
      <c r="BN32" s="48" t="str">
        <f t="shared" si="16"/>
        <v/>
      </c>
      <c r="BO32" s="48" t="str">
        <f t="shared" si="16"/>
        <v/>
      </c>
      <c r="BP32" s="48" t="str">
        <f t="shared" si="16"/>
        <v/>
      </c>
      <c r="BQ32" s="48" t="str">
        <f t="shared" si="16"/>
        <v/>
      </c>
      <c r="BR32" s="48" t="str">
        <f t="shared" si="16"/>
        <v/>
      </c>
      <c r="BS32" s="48" t="str">
        <f t="shared" si="16"/>
        <v/>
      </c>
      <c r="BT32" s="48" t="str">
        <f t="shared" si="16"/>
        <v/>
      </c>
      <c r="BU32" s="29" t="s">
        <v>176</v>
      </c>
      <c r="BV32" s="48" t="str">
        <f t="shared" ref="BV32:CE32" si="17">IF(ISERROR(AVERAGE(BV3:BV8)),"",(AVERAGE(BV3:BV8)))</f>
        <v/>
      </c>
      <c r="BW32" s="48" t="str">
        <f t="shared" si="17"/>
        <v/>
      </c>
      <c r="BX32" s="48" t="str">
        <f t="shared" si="17"/>
        <v/>
      </c>
      <c r="BY32" s="48" t="str">
        <f t="shared" si="17"/>
        <v/>
      </c>
      <c r="BZ32" s="48" t="str">
        <f t="shared" si="17"/>
        <v/>
      </c>
      <c r="CA32" s="48" t="str">
        <f t="shared" si="17"/>
        <v/>
      </c>
      <c r="CB32" s="48" t="str">
        <f t="shared" si="17"/>
        <v/>
      </c>
      <c r="CC32" s="48" t="str">
        <f t="shared" si="17"/>
        <v/>
      </c>
      <c r="CD32" s="48" t="str">
        <f t="shared" si="17"/>
        <v/>
      </c>
      <c r="CE32" s="48" t="str">
        <f t="shared" si="17"/>
        <v/>
      </c>
      <c r="CF32" s="44"/>
      <c r="CH32" s="44"/>
      <c r="CJ32" s="44"/>
      <c r="CL32" s="44"/>
      <c r="CN32" s="44"/>
    </row>
    <row r="33" spans="1:92" ht="15" thickBot="1">
      <c r="B33" s="290" t="s">
        <v>177</v>
      </c>
      <c r="C33" s="290"/>
      <c r="M33" s="44"/>
      <c r="N33" s="44"/>
      <c r="O33" s="44"/>
      <c r="P33" s="44"/>
      <c r="AA33" s="44"/>
      <c r="AD33" s="44"/>
      <c r="AE33" s="44"/>
      <c r="AF33" s="44"/>
      <c r="AG33" s="44"/>
      <c r="AH33" s="44"/>
      <c r="AI33" s="44"/>
      <c r="AJ33" s="44"/>
      <c r="AW33" s="49" t="s">
        <v>178</v>
      </c>
      <c r="AX33" s="50">
        <f>COUNTIF(AY3:AY8,BF4)</f>
        <v>0</v>
      </c>
      <c r="AY33" s="50">
        <f>VALUE(COUNTIF(AY3:AY8,BF5))</f>
        <v>0</v>
      </c>
      <c r="AZ33" s="50">
        <f>VALUE(COUNTIF(AY3:AY8,0))</f>
        <v>0</v>
      </c>
      <c r="BA33" s="50" t="e">
        <f>AVERAGEIF(AY3:AY8,"&gt;=0")</f>
        <v>#DIV/0!</v>
      </c>
      <c r="BI33" s="29" t="s">
        <v>179</v>
      </c>
      <c r="BJ33" s="51" t="str">
        <f t="shared" ref="BJ33:BT33" si="18">IF(ISERROR(AVERAGE(BJ9:BJ20)),"",(AVERAGE(BJ9:BJ20)))</f>
        <v/>
      </c>
      <c r="BK33" s="51" t="str">
        <f t="shared" si="18"/>
        <v/>
      </c>
      <c r="BL33" s="51" t="str">
        <f t="shared" si="18"/>
        <v/>
      </c>
      <c r="BM33" s="51" t="str">
        <f t="shared" si="18"/>
        <v/>
      </c>
      <c r="BN33" s="51" t="str">
        <f t="shared" si="18"/>
        <v/>
      </c>
      <c r="BO33" s="51" t="str">
        <f t="shared" si="18"/>
        <v/>
      </c>
      <c r="BP33" s="51" t="str">
        <f t="shared" si="18"/>
        <v/>
      </c>
      <c r="BQ33" s="51" t="str">
        <f t="shared" si="18"/>
        <v/>
      </c>
      <c r="BR33" s="51" t="str">
        <f t="shared" si="18"/>
        <v/>
      </c>
      <c r="BS33" s="51" t="str">
        <f t="shared" si="18"/>
        <v/>
      </c>
      <c r="BT33" s="51" t="str">
        <f t="shared" si="18"/>
        <v/>
      </c>
      <c r="BU33" s="29" t="s">
        <v>179</v>
      </c>
      <c r="BV33" s="51" t="str">
        <f t="shared" ref="BV33:CE33" si="19">IF(ISERROR(AVERAGE(BV9:BV20)),"",(AVERAGE(BV9:BV20)))</f>
        <v/>
      </c>
      <c r="BW33" s="51" t="str">
        <f t="shared" si="19"/>
        <v/>
      </c>
      <c r="BX33" s="51" t="str">
        <f t="shared" si="19"/>
        <v/>
      </c>
      <c r="BY33" s="51" t="str">
        <f t="shared" si="19"/>
        <v/>
      </c>
      <c r="BZ33" s="51" t="str">
        <f t="shared" si="19"/>
        <v/>
      </c>
      <c r="CA33" s="51" t="str">
        <f t="shared" si="19"/>
        <v/>
      </c>
      <c r="CB33" s="51" t="str">
        <f t="shared" si="19"/>
        <v/>
      </c>
      <c r="CC33" s="51" t="str">
        <f t="shared" si="19"/>
        <v/>
      </c>
      <c r="CD33" s="51" t="str">
        <f t="shared" si="19"/>
        <v/>
      </c>
      <c r="CE33" s="51" t="str">
        <f t="shared" si="19"/>
        <v/>
      </c>
      <c r="CF33" s="44"/>
      <c r="CH33" s="44"/>
      <c r="CJ33" s="44"/>
      <c r="CL33" s="44"/>
      <c r="CN33" s="44"/>
    </row>
    <row r="34" spans="1:92" ht="13.5" customHeight="1" thickBot="1">
      <c r="B34" s="290"/>
      <c r="C34" s="290"/>
      <c r="D34" s="52"/>
      <c r="E34" s="52"/>
      <c r="F34" s="8"/>
      <c r="G34" s="8"/>
      <c r="AW34" s="49" t="s">
        <v>180</v>
      </c>
      <c r="AX34" s="50">
        <f>COUNTIF(AY9:AY20,BF4)</f>
        <v>0</v>
      </c>
      <c r="AY34" s="50">
        <f>VALUE(COUNTIF(AY9:AY20,BF5))</f>
        <v>0</v>
      </c>
      <c r="AZ34" s="50">
        <f>VALUE(COUNTIF(AY9:AY20,0))</f>
        <v>0</v>
      </c>
      <c r="BA34" s="50" t="e">
        <f>AVERAGEIF(AY9:AY20,"&gt;=0")</f>
        <v>#DIV/0!</v>
      </c>
      <c r="BI34" s="29" t="s">
        <v>181</v>
      </c>
      <c r="BJ34" s="53" t="str">
        <f>IF(ISERROR(AVERAGE(BJ21:BJ27)),"",(AVERAGE(BJ21:BJ27)))</f>
        <v/>
      </c>
      <c r="BK34" s="53" t="str">
        <f t="shared" ref="BK34:BT34" si="20">IF(ISERROR(AVERAGE(BK21:BK27)),"",(AVERAGE(BK21:BK27)))</f>
        <v/>
      </c>
      <c r="BL34" s="53" t="str">
        <f t="shared" si="20"/>
        <v/>
      </c>
      <c r="BM34" s="53" t="str">
        <f t="shared" si="20"/>
        <v/>
      </c>
      <c r="BN34" s="53" t="str">
        <f t="shared" si="20"/>
        <v/>
      </c>
      <c r="BO34" s="53" t="str">
        <f t="shared" si="20"/>
        <v/>
      </c>
      <c r="BP34" s="53" t="str">
        <f t="shared" si="20"/>
        <v/>
      </c>
      <c r="BQ34" s="53" t="str">
        <f t="shared" si="20"/>
        <v/>
      </c>
      <c r="BR34" s="53" t="str">
        <f t="shared" si="20"/>
        <v/>
      </c>
      <c r="BS34" s="53" t="str">
        <f t="shared" si="20"/>
        <v/>
      </c>
      <c r="BT34" s="53" t="str">
        <f t="shared" si="20"/>
        <v/>
      </c>
      <c r="BU34" s="29" t="s">
        <v>181</v>
      </c>
      <c r="BV34" s="53" t="str">
        <f t="shared" ref="BV34:CE34" si="21">IF(ISERROR(AVERAGE(BV21:BV27)),"",(AVERAGE(BV21:BV27)))</f>
        <v/>
      </c>
      <c r="BW34" s="53" t="str">
        <f t="shared" si="21"/>
        <v/>
      </c>
      <c r="BX34" s="53" t="str">
        <f t="shared" si="21"/>
        <v/>
      </c>
      <c r="BY34" s="53" t="str">
        <f t="shared" si="21"/>
        <v/>
      </c>
      <c r="BZ34" s="53" t="str">
        <f t="shared" si="21"/>
        <v/>
      </c>
      <c r="CA34" s="53" t="str">
        <f t="shared" si="21"/>
        <v/>
      </c>
      <c r="CB34" s="53" t="str">
        <f t="shared" si="21"/>
        <v/>
      </c>
      <c r="CC34" s="53" t="str">
        <f t="shared" si="21"/>
        <v/>
      </c>
      <c r="CD34" s="53" t="str">
        <f t="shared" si="21"/>
        <v/>
      </c>
      <c r="CE34" s="53" t="str">
        <f t="shared" si="21"/>
        <v/>
      </c>
    </row>
    <row r="35" spans="1:92" ht="22.9" customHeight="1">
      <c r="B35" s="291" t="s">
        <v>182</v>
      </c>
      <c r="C35" s="292"/>
      <c r="D35" s="292"/>
      <c r="E35" s="292"/>
      <c r="F35" s="292"/>
      <c r="G35" s="292"/>
      <c r="H35" s="292"/>
      <c r="I35" s="292"/>
      <c r="J35" s="292"/>
      <c r="K35" s="293"/>
      <c r="AW35" s="49" t="s">
        <v>183</v>
      </c>
      <c r="AX35" s="50">
        <f>COUNTIF(AY21:AY27,BF4)</f>
        <v>0</v>
      </c>
      <c r="AY35" s="50">
        <f>COUNTIF(AY21:AY27,BF5)</f>
        <v>0</v>
      </c>
      <c r="AZ35" s="50">
        <f>VALUE(COUNTIF(AY21:AY27,0))</f>
        <v>0</v>
      </c>
      <c r="BA35" s="50" t="e">
        <f>AVERAGEIF(AY21:AY27,"&gt;=0")</f>
        <v>#DIV/0!</v>
      </c>
      <c r="BG35" s="8"/>
      <c r="BH35" s="8"/>
      <c r="BI35" s="8"/>
      <c r="BJ35" s="8"/>
      <c r="BK35" s="8"/>
      <c r="BO35" s="1"/>
      <c r="BP35" s="1"/>
      <c r="BQ35" s="1"/>
      <c r="BR35" s="1"/>
      <c r="BS35" s="1"/>
      <c r="BT35" s="1"/>
      <c r="CB35" s="1"/>
    </row>
    <row r="36" spans="1:92" ht="21" customHeight="1">
      <c r="A36" s="8"/>
      <c r="B36" s="294" t="s">
        <v>9</v>
      </c>
      <c r="C36" s="295"/>
      <c r="D36" s="296"/>
      <c r="E36" s="297" t="s">
        <v>10</v>
      </c>
      <c r="F36" s="298"/>
      <c r="G36" s="298"/>
      <c r="H36" s="299"/>
      <c r="I36" s="297" t="s">
        <v>11</v>
      </c>
      <c r="J36" s="298"/>
      <c r="K36" s="299"/>
      <c r="AW36" s="1" t="s">
        <v>184</v>
      </c>
      <c r="AX36" s="50">
        <f>VALUE(SUM(AX33:AX35))</f>
        <v>0</v>
      </c>
      <c r="AY36" s="50">
        <f>VALUE(SUM(AY33:AY35))</f>
        <v>0</v>
      </c>
      <c r="AZ36" s="50">
        <f>VALUE(SUM(AZ33:AZ35))</f>
        <v>0</v>
      </c>
      <c r="BA36" s="50" t="e">
        <f>AVERAGEIF(AY3:AY27,"&gt;=0")</f>
        <v>#DIV/0!</v>
      </c>
    </row>
    <row r="37" spans="1:92" ht="22.15" customHeight="1">
      <c r="A37" s="8"/>
      <c r="B37" s="300"/>
      <c r="C37" s="301"/>
      <c r="D37" s="302"/>
      <c r="E37" s="396"/>
      <c r="F37" s="397"/>
      <c r="G37" s="397"/>
      <c r="H37" s="398"/>
      <c r="I37" s="303"/>
      <c r="J37" s="397"/>
      <c r="K37" s="398"/>
      <c r="AW37" s="49" t="s">
        <v>185</v>
      </c>
      <c r="BA37" s="50" t="str">
        <f>IF(ISERROR(AVERAGE(AY21:AY27,AY9:AY20,AY3:AY8)),"",(AVERAGE(AY21:AY27,AY9:AY20,AY3:AY8)))</f>
        <v/>
      </c>
      <c r="BK37" s="8"/>
      <c r="CB37" s="1"/>
    </row>
    <row r="38" spans="1:92" ht="13.9">
      <c r="A38" s="8"/>
      <c r="B38" s="8"/>
      <c r="C38" s="8"/>
      <c r="D38" s="8"/>
      <c r="E38" s="8"/>
      <c r="F38" s="8"/>
      <c r="G38" s="8"/>
      <c r="AK38" s="49"/>
      <c r="AX38" s="45" t="s">
        <v>110</v>
      </c>
      <c r="AY38" s="46" t="s">
        <v>108</v>
      </c>
      <c r="AZ38" s="47" t="s">
        <v>116</v>
      </c>
      <c r="BA38" s="1" t="s">
        <v>175</v>
      </c>
      <c r="BK38" s="8"/>
      <c r="CB38" s="1"/>
    </row>
    <row r="39" spans="1:92" ht="19.149999999999999" customHeight="1">
      <c r="B39" s="141" t="s">
        <v>186</v>
      </c>
      <c r="C39" s="54"/>
      <c r="D39" s="55"/>
      <c r="E39" s="55"/>
      <c r="F39" s="55"/>
      <c r="G39" s="55"/>
      <c r="H39" s="55"/>
      <c r="AW39" s="49" t="s">
        <v>187</v>
      </c>
      <c r="AX39" s="50">
        <f>COUNTIF(BA3:BA8,BF4)</f>
        <v>0</v>
      </c>
      <c r="AY39" s="50">
        <f>COUNTIF(BA3:BA8,BF5)</f>
        <v>0</v>
      </c>
      <c r="AZ39" s="50">
        <f>COUNTIF(BA3:BA8,0)</f>
        <v>0</v>
      </c>
      <c r="BA39" s="50" t="e">
        <f>AVERAGEIF(AY9:AY11,"&gt;=0")</f>
        <v>#DIV/0!</v>
      </c>
      <c r="BK39" s="8"/>
      <c r="CB39" s="1"/>
    </row>
    <row r="40" spans="1:92" ht="16.899999999999999" thickBot="1">
      <c r="B40" s="96" t="s">
        <v>188</v>
      </c>
      <c r="C40" s="96"/>
      <c r="D40" s="56" t="str">
        <f>_xlfn.IFNA(AX28,"")</f>
        <v/>
      </c>
      <c r="E40" s="56"/>
      <c r="F40" s="55"/>
      <c r="G40" s="57"/>
      <c r="H40" s="57"/>
      <c r="AW40" s="49" t="s">
        <v>189</v>
      </c>
      <c r="AX40" s="50">
        <f>COUNTIF(BA9:BA20,BF4)</f>
        <v>0</v>
      </c>
      <c r="AY40" s="50">
        <f>COUNTIF(BA9:BA20,BF5)</f>
        <v>0</v>
      </c>
      <c r="AZ40" s="50">
        <f>COUNTIF(BA9:BA20,0)</f>
        <v>0</v>
      </c>
      <c r="BA40" s="50" t="e">
        <f>AVERAGEIF(BA9:BA20,"&gt;=0")</f>
        <v>#DIV/0!</v>
      </c>
      <c r="BK40" s="8"/>
      <c r="CB40" s="1"/>
    </row>
    <row r="41" spans="1:92" ht="16.149999999999999">
      <c r="B41" s="58"/>
      <c r="C41" s="59"/>
      <c r="D41" s="136" t="s">
        <v>190</v>
      </c>
      <c r="E41" s="137"/>
      <c r="F41" s="138" t="s">
        <v>191</v>
      </c>
      <c r="G41" s="139"/>
      <c r="H41" s="138" t="s">
        <v>192</v>
      </c>
      <c r="I41" s="139"/>
      <c r="J41" s="138" t="s">
        <v>193</v>
      </c>
      <c r="K41" s="140"/>
      <c r="AW41" s="49" t="s">
        <v>194</v>
      </c>
      <c r="AX41" s="50">
        <f>COUNTIF(BA21:BA27,BF4)</f>
        <v>0</v>
      </c>
      <c r="AY41" s="50">
        <f>COUNTIF(BA21:BA27,BF5)</f>
        <v>0</v>
      </c>
      <c r="AZ41" s="50">
        <f>COUNTIF(BA21:BA27,0)</f>
        <v>0</v>
      </c>
      <c r="BA41" s="50" t="e">
        <f>AVERAGEIF(BA21:BA27,"&gt;=0")</f>
        <v>#DIV/0!</v>
      </c>
      <c r="BK41" s="8"/>
      <c r="CB41" s="1"/>
    </row>
    <row r="42" spans="1:92" ht="16.149999999999999">
      <c r="B42" s="94" t="s">
        <v>195</v>
      </c>
      <c r="C42" s="95"/>
      <c r="D42" s="107"/>
      <c r="E42" s="108"/>
      <c r="F42" s="111" t="s">
        <v>196</v>
      </c>
      <c r="G42" s="113"/>
      <c r="H42" s="111" t="s">
        <v>196</v>
      </c>
      <c r="I42" s="113"/>
      <c r="J42" s="111" t="s">
        <v>196</v>
      </c>
      <c r="K42" s="112"/>
      <c r="AW42" s="1" t="s">
        <v>197</v>
      </c>
      <c r="AX42" s="50">
        <f>SUM(AX39:AX41)</f>
        <v>0</v>
      </c>
      <c r="AY42" s="50">
        <f>SUM(AY39:AY41)</f>
        <v>0</v>
      </c>
      <c r="AZ42" s="50">
        <f>SUM(AZ39:AZ41)</f>
        <v>0</v>
      </c>
      <c r="BA42" s="50"/>
      <c r="BK42" s="8"/>
      <c r="CB42" s="1"/>
    </row>
    <row r="43" spans="1:92" ht="16.149999999999999">
      <c r="B43" s="105" t="str">
        <f>BE4</f>
        <v>≥80</v>
      </c>
      <c r="C43" s="106"/>
      <c r="D43" s="109" t="e">
        <f>IF(AX36=0,NA(),AX36)</f>
        <v>#N/A</v>
      </c>
      <c r="E43" s="109"/>
      <c r="F43" s="109" t="e">
        <f>IF(AX33=0,NA(),AX33)</f>
        <v>#N/A</v>
      </c>
      <c r="G43" s="109"/>
      <c r="H43" s="109" t="e">
        <f>IF(AX34=0,NA(),AX34)</f>
        <v>#N/A</v>
      </c>
      <c r="I43" s="109"/>
      <c r="J43" s="109" t="e">
        <f>IF(AX35=0,NA(),AX35)</f>
        <v>#N/A</v>
      </c>
      <c r="K43" s="109"/>
      <c r="AW43" s="49" t="s">
        <v>198</v>
      </c>
      <c r="AX43" s="50"/>
      <c r="AY43" s="50"/>
      <c r="AZ43" s="50"/>
      <c r="BA43" s="50" t="str">
        <f>IF(ISERROR(AVERAGE(BA21:BA27,BA9:BA20,BA3:BA8)),"",(AVERAGE(BA21:BA27,BA9:BA20,BA3:BA8)))</f>
        <v/>
      </c>
      <c r="BK43" s="8"/>
      <c r="CB43" s="1"/>
    </row>
    <row r="44" spans="1:92" ht="16.149999999999999">
      <c r="B44" s="103" t="str">
        <f>BE5</f>
        <v>60-79</v>
      </c>
      <c r="C44" s="104"/>
      <c r="D44" s="109" t="e">
        <f>IF(AY36=0,NA(),AY36)</f>
        <v>#N/A</v>
      </c>
      <c r="E44" s="109"/>
      <c r="F44" s="109" t="e">
        <f>IF(AY33=0,NA(),AY33)</f>
        <v>#N/A</v>
      </c>
      <c r="G44" s="109"/>
      <c r="H44" s="109" t="e">
        <f>IF(AY34=0,NA(),AY34)</f>
        <v>#N/A</v>
      </c>
      <c r="I44" s="109"/>
      <c r="J44" s="109" t="e">
        <f>IF(AY35=0,NA(),AY35)</f>
        <v>#N/A</v>
      </c>
      <c r="K44" s="109"/>
      <c r="AQ44" s="8"/>
      <c r="BK44" s="8"/>
      <c r="CB44" s="1"/>
    </row>
    <row r="45" spans="1:92" ht="16.149999999999999">
      <c r="B45" s="101" t="str">
        <f>BE6</f>
        <v>&lt;60</v>
      </c>
      <c r="C45" s="102"/>
      <c r="D45" s="109" t="e">
        <f>IF(AZ36=0,NA(),AZ36)</f>
        <v>#N/A</v>
      </c>
      <c r="E45" s="109"/>
      <c r="F45" s="109" t="e">
        <f>IF(AZ33=0,NA(),AZ33)</f>
        <v>#N/A</v>
      </c>
      <c r="G45" s="109"/>
      <c r="H45" s="109" t="e">
        <f>IF(AZ34=0,NA(),AZ34)</f>
        <v>#N/A</v>
      </c>
      <c r="I45" s="109"/>
      <c r="J45" s="109" t="e">
        <f>IF(AZ35=0,NA(),AZ35)</f>
        <v>#N/A</v>
      </c>
      <c r="K45" s="109"/>
      <c r="AQ45" s="8"/>
      <c r="BK45" s="8"/>
      <c r="CB45" s="1"/>
    </row>
    <row r="46" spans="1:92" s="8" customFormat="1" ht="16.899999999999999" thickBot="1">
      <c r="B46" s="99" t="s">
        <v>199</v>
      </c>
      <c r="C46" s="100"/>
      <c r="D46" s="97" t="str">
        <f>IFERROR(BA36,"n/a")</f>
        <v>n/a</v>
      </c>
      <c r="E46" s="98"/>
      <c r="F46" s="97" t="str">
        <f>IFERROR(BA33,"n/a")</f>
        <v>n/a</v>
      </c>
      <c r="G46" s="98"/>
      <c r="H46" s="97" t="str">
        <f>IFERROR(BA34,"n/a")</f>
        <v>n/a</v>
      </c>
      <c r="I46" s="98"/>
      <c r="J46" s="97" t="str">
        <f>IFERROR(BA35,"n/a")</f>
        <v>n/a</v>
      </c>
      <c r="K46" s="110"/>
      <c r="Q46" s="1"/>
      <c r="R46" s="1"/>
      <c r="S46" s="1"/>
      <c r="T46" s="1"/>
      <c r="U46" s="1"/>
      <c r="V46" s="1"/>
      <c r="W46" s="1"/>
      <c r="X46" s="1"/>
      <c r="Y46" s="1"/>
      <c r="Z46" s="1"/>
      <c r="AB46" s="1"/>
      <c r="AC46" s="1"/>
      <c r="AK46" s="1"/>
      <c r="AL46" s="1"/>
      <c r="AM46" s="1"/>
      <c r="AN46" s="1"/>
      <c r="AO46" s="1"/>
      <c r="AP46" s="1"/>
      <c r="AR46" s="1"/>
      <c r="AS46" s="1"/>
      <c r="AT46" s="1"/>
      <c r="AU46" s="1"/>
      <c r="AV46" s="1"/>
      <c r="AW46" s="1"/>
      <c r="AX46" s="1"/>
      <c r="AY46" s="1"/>
      <c r="AZ46" s="1"/>
      <c r="BA46" s="1"/>
      <c r="BB46" s="1"/>
      <c r="BC46" s="1"/>
      <c r="BD46" s="1"/>
      <c r="BE46" s="1"/>
      <c r="BF46" s="1"/>
      <c r="BG46" s="1"/>
      <c r="BH46" s="1"/>
      <c r="BI46" s="1"/>
      <c r="BJ46" s="1"/>
      <c r="CB46" s="1"/>
      <c r="CG46" s="1"/>
      <c r="CI46" s="1"/>
      <c r="CK46" s="1"/>
      <c r="CM46" s="1"/>
    </row>
    <row r="47" spans="1:92" s="8" customFormat="1" ht="13.9">
      <c r="B47" s="44"/>
      <c r="C47" s="44"/>
      <c r="D47" s="1"/>
      <c r="E47" s="1"/>
      <c r="F47" s="1"/>
      <c r="G47" s="1"/>
      <c r="L47" s="44"/>
      <c r="Q47" s="1"/>
      <c r="R47" s="1"/>
      <c r="S47" s="1"/>
      <c r="T47" s="1"/>
      <c r="U47" s="1"/>
      <c r="V47" s="1"/>
      <c r="W47" s="1"/>
      <c r="X47" s="1"/>
      <c r="Y47" s="1"/>
      <c r="Z47" s="1"/>
      <c r="AB47" s="1"/>
      <c r="AC47" s="1"/>
      <c r="AK47" s="1"/>
      <c r="AL47" s="1"/>
      <c r="AM47" s="1"/>
      <c r="AN47" s="1"/>
      <c r="AO47" s="1"/>
      <c r="AP47" s="1"/>
      <c r="AR47" s="1"/>
      <c r="AS47" s="1"/>
      <c r="AT47" s="1"/>
      <c r="AU47" s="1"/>
      <c r="AV47" s="1"/>
      <c r="AW47" s="1"/>
      <c r="AX47" s="1"/>
      <c r="AY47" s="1"/>
      <c r="AZ47" s="1"/>
      <c r="BA47" s="1"/>
      <c r="BB47" s="1"/>
      <c r="BC47" s="1"/>
      <c r="BD47" s="1"/>
      <c r="BE47" s="1"/>
      <c r="BF47" s="1"/>
      <c r="BG47" s="1"/>
      <c r="BH47" s="1"/>
      <c r="BI47" s="1"/>
      <c r="BJ47" s="1"/>
      <c r="CB47" s="1"/>
      <c r="CG47" s="1"/>
      <c r="CI47" s="1"/>
      <c r="CK47" s="1"/>
      <c r="CM47" s="1"/>
    </row>
    <row r="48" spans="1:92" s="8" customFormat="1" ht="13.9">
      <c r="B48" s="1"/>
      <c r="C48" s="1"/>
      <c r="D48" s="1"/>
      <c r="E48" s="1"/>
      <c r="F48" s="1"/>
      <c r="G48" s="1"/>
      <c r="Q48" s="1"/>
      <c r="R48" s="1"/>
      <c r="S48" s="1"/>
      <c r="T48" s="1"/>
      <c r="U48" s="1"/>
      <c r="V48" s="1"/>
      <c r="W48" s="1"/>
      <c r="X48" s="1"/>
      <c r="Y48" s="1"/>
      <c r="Z48" s="1"/>
      <c r="AB48" s="1"/>
      <c r="AC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CB48" s="1"/>
      <c r="CG48" s="1"/>
      <c r="CI48" s="1"/>
      <c r="CK48" s="1"/>
      <c r="CM48" s="1"/>
    </row>
    <row r="49" spans="2:91" s="8" customFormat="1" ht="13.9">
      <c r="B49" s="1"/>
      <c r="C49" s="1"/>
      <c r="D49" s="1"/>
      <c r="E49" s="1"/>
      <c r="F49" s="1"/>
      <c r="G49" s="1"/>
      <c r="Q49" s="1"/>
      <c r="R49" s="1"/>
      <c r="S49" s="1"/>
      <c r="T49" s="1"/>
      <c r="U49" s="1"/>
      <c r="V49" s="1"/>
      <c r="W49" s="1"/>
      <c r="X49" s="1"/>
      <c r="Y49" s="1"/>
      <c r="Z49" s="1"/>
      <c r="AB49" s="1"/>
      <c r="AC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ht="13.9">
      <c r="B50" s="1"/>
      <c r="C50" s="1"/>
      <c r="D50" s="1"/>
      <c r="E50" s="1"/>
      <c r="F50" s="1"/>
      <c r="G50" s="1"/>
      <c r="Q50" s="1"/>
      <c r="R50" s="1"/>
      <c r="S50" s="1"/>
      <c r="T50" s="1"/>
      <c r="U50" s="1"/>
      <c r="V50" s="1"/>
      <c r="W50" s="1"/>
      <c r="X50" s="1"/>
      <c r="Y50" s="1"/>
      <c r="Z50" s="1"/>
      <c r="AB50" s="1"/>
      <c r="AC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ht="13.9">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ht="13.9">
      <c r="B52" s="1"/>
      <c r="C52" s="1"/>
      <c r="D52" s="1"/>
      <c r="E52" s="1"/>
      <c r="F52" s="1"/>
      <c r="G52" s="1"/>
      <c r="Q52" s="1"/>
      <c r="R52" s="1"/>
      <c r="S52" s="1"/>
      <c r="T52" s="1"/>
      <c r="U52" s="1"/>
      <c r="V52" s="1"/>
      <c r="W52" s="1"/>
      <c r="X52" s="1"/>
      <c r="Y52" s="49"/>
      <c r="Z52" s="1"/>
      <c r="AA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ht="13.9">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ht="13.9">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ht="13.9">
      <c r="B55" s="1"/>
      <c r="C55" s="1"/>
      <c r="F55" s="1"/>
      <c r="G55" s="1"/>
      <c r="H55" s="1"/>
      <c r="I55" s="1"/>
      <c r="J55" s="1"/>
      <c r="K55" s="1"/>
      <c r="Q55" s="1"/>
      <c r="R55" s="1"/>
      <c r="S55" s="1"/>
      <c r="T55" s="1"/>
      <c r="U55" s="1"/>
      <c r="V55" s="1"/>
      <c r="W55" s="1"/>
      <c r="X55" s="1"/>
      <c r="Y55" s="1"/>
      <c r="Z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ht="13.9">
      <c r="B56" s="1"/>
      <c r="C56" s="1"/>
      <c r="I56" s="1"/>
      <c r="J56" s="1"/>
      <c r="K56" s="1"/>
      <c r="L56" s="1"/>
      <c r="M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ht="13.9">
      <c r="B57" s="1"/>
      <c r="C57" s="1"/>
      <c r="I57" s="1"/>
      <c r="J57" s="1"/>
      <c r="K57" s="1"/>
      <c r="L57" s="1"/>
      <c r="M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ht="18.600000000000001">
      <c r="B58" s="1"/>
      <c r="C58" s="1"/>
      <c r="F58" s="60"/>
      <c r="G58" s="60"/>
      <c r="H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ht="13.9">
      <c r="B59" s="1"/>
      <c r="C59" s="1"/>
      <c r="F59" s="1"/>
      <c r="G59" s="1"/>
      <c r="H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ht="13.9">
      <c r="B60" s="1"/>
      <c r="C60" s="1"/>
      <c r="F60" s="1"/>
      <c r="G60" s="1"/>
      <c r="H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ht="13.9">
      <c r="B61" s="1"/>
      <c r="C61" s="1"/>
      <c r="F61" s="1"/>
      <c r="G61" s="1"/>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ht="13.9">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ht="13.9">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ht="13.9">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K64" s="1"/>
      <c r="CM64" s="1"/>
    </row>
    <row r="65" spans="2:91" s="8" customFormat="1" ht="13.9">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K65" s="1"/>
      <c r="CM65" s="1"/>
    </row>
    <row r="66" spans="2:91" s="8" customFormat="1" ht="13.9">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CK66" s="1"/>
      <c r="CM66" s="1"/>
    </row>
    <row r="67" spans="2:91" s="8" customFormat="1" ht="13.9">
      <c r="B67" s="1"/>
      <c r="C67" s="1"/>
      <c r="F67" s="1"/>
      <c r="G67" s="1"/>
      <c r="H67" s="1"/>
      <c r="Q67" s="1"/>
      <c r="R67" s="1"/>
      <c r="S67" s="1"/>
      <c r="T67" s="1"/>
      <c r="U67" s="1"/>
      <c r="V67" s="1"/>
      <c r="W67" s="1"/>
      <c r="X67" s="1"/>
      <c r="Y67" s="1"/>
      <c r="Z67" s="1"/>
      <c r="AB67" s="1"/>
      <c r="AC67" s="1"/>
      <c r="AK67" s="1"/>
      <c r="AL67" s="1"/>
      <c r="AM67" s="1"/>
      <c r="AN67" s="1"/>
      <c r="AO67" s="1"/>
      <c r="AP67" s="1"/>
      <c r="AR67" s="1"/>
      <c r="AS67" s="1"/>
      <c r="AT67" s="1"/>
      <c r="AU67" s="49"/>
      <c r="AV67" s="49"/>
      <c r="AW67" s="49"/>
      <c r="AX67" s="1"/>
      <c r="AY67" s="1"/>
      <c r="AZ67" s="1"/>
      <c r="BA67" s="1"/>
      <c r="BB67" s="1"/>
      <c r="BC67" s="1"/>
      <c r="BD67" s="61"/>
      <c r="BE67" s="1"/>
      <c r="BF67" s="1"/>
      <c r="BG67" s="1"/>
      <c r="BH67" s="1"/>
      <c r="BI67" s="1"/>
      <c r="BJ67" s="1"/>
      <c r="BK67" s="1"/>
      <c r="CK67" s="1"/>
      <c r="CM67" s="1"/>
    </row>
    <row r="68" spans="2:91" s="8" customFormat="1" ht="13.9">
      <c r="B68" s="1"/>
      <c r="C68" s="1"/>
      <c r="F68" s="1"/>
      <c r="G68" s="1"/>
      <c r="H68" s="1"/>
      <c r="Q68" s="1"/>
      <c r="R68" s="1"/>
      <c r="S68" s="1"/>
      <c r="T68" s="1"/>
      <c r="U68" s="1"/>
      <c r="V68" s="1"/>
      <c r="W68" s="1"/>
      <c r="X68" s="1"/>
      <c r="Y68" s="1"/>
      <c r="Z68" s="1"/>
      <c r="AB68" s="1"/>
      <c r="AC68" s="1"/>
      <c r="AK68" s="1"/>
      <c r="AL68" s="1"/>
      <c r="AM68" s="1"/>
      <c r="AN68" s="1"/>
      <c r="AO68" s="1"/>
      <c r="AP68" s="1"/>
      <c r="AR68" s="1"/>
      <c r="AS68" s="1"/>
      <c r="AT68" s="1"/>
      <c r="AU68" s="50"/>
      <c r="AV68" s="1"/>
      <c r="AW68" s="1"/>
      <c r="AX68" s="1"/>
      <c r="AY68" s="1"/>
      <c r="AZ68" s="61"/>
      <c r="BA68" s="61"/>
      <c r="BB68" s="61"/>
      <c r="BC68" s="61"/>
      <c r="BD68" s="61"/>
      <c r="BE68" s="1"/>
      <c r="BF68" s="1"/>
      <c r="BG68" s="1"/>
      <c r="BH68" s="1"/>
      <c r="BI68" s="1"/>
      <c r="BJ68" s="1"/>
      <c r="BK68" s="1"/>
      <c r="CK68" s="1"/>
      <c r="CM68" s="1"/>
    </row>
    <row r="69" spans="2:91" s="8" customFormat="1" ht="13.9">
      <c r="B69" s="1"/>
      <c r="C69" s="1"/>
      <c r="F69" s="1"/>
      <c r="G69" s="1"/>
      <c r="H69" s="1"/>
      <c r="Q69" s="1"/>
      <c r="R69" s="1"/>
      <c r="S69" s="1"/>
      <c r="T69" s="1"/>
      <c r="U69" s="1"/>
      <c r="V69" s="1"/>
      <c r="W69" s="1"/>
      <c r="X69" s="1"/>
      <c r="Y69" s="1"/>
      <c r="Z69" s="1"/>
      <c r="AB69" s="1"/>
      <c r="AC69" s="1"/>
      <c r="AK69" s="1"/>
      <c r="AL69" s="1"/>
      <c r="AM69" s="1"/>
      <c r="AN69" s="1"/>
      <c r="AO69" s="1"/>
      <c r="AP69" s="1"/>
      <c r="AR69" s="1"/>
      <c r="AS69" s="1"/>
      <c r="AT69" s="1"/>
      <c r="AU69" s="50"/>
      <c r="AV69" s="1"/>
      <c r="AW69" s="1"/>
      <c r="AX69" s="1"/>
      <c r="AY69" s="1"/>
      <c r="AZ69" s="1"/>
      <c r="BA69" s="1"/>
      <c r="BB69" s="1"/>
      <c r="BC69" s="1"/>
      <c r="BD69" s="1"/>
      <c r="BE69" s="1"/>
      <c r="BF69" s="1"/>
      <c r="BG69" s="1"/>
      <c r="BH69" s="1"/>
      <c r="BI69" s="1"/>
      <c r="BJ69" s="1"/>
      <c r="BK69" s="1"/>
      <c r="CK69" s="1"/>
      <c r="CM69" s="1"/>
    </row>
    <row r="70" spans="2:91" s="8" customFormat="1" ht="13.9">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50"/>
      <c r="AV70" s="1"/>
      <c r="AW70" s="1"/>
      <c r="AX70" s="1"/>
      <c r="AY70" s="1"/>
      <c r="AZ70" s="1"/>
      <c r="BA70" s="1"/>
      <c r="BB70" s="1"/>
      <c r="BC70" s="1"/>
      <c r="BD70" s="1"/>
      <c r="BE70" s="1"/>
      <c r="BF70" s="1"/>
      <c r="BG70" s="1"/>
      <c r="BH70" s="1"/>
      <c r="BI70" s="1"/>
      <c r="BJ70" s="1"/>
      <c r="BK70" s="1"/>
      <c r="CK70" s="1"/>
      <c r="CM70" s="1"/>
    </row>
    <row r="71" spans="2:91" s="8" customFormat="1" ht="19.149999999999999" thickBot="1">
      <c r="B71" s="141" t="s">
        <v>200</v>
      </c>
      <c r="C71" s="54"/>
      <c r="D71" s="55"/>
      <c r="E71" s="55"/>
      <c r="F71" s="55"/>
      <c r="G71" s="55"/>
      <c r="H71" s="55"/>
      <c r="I71" s="55"/>
      <c r="J71" s="55"/>
      <c r="Q71" s="1"/>
      <c r="R71" s="1"/>
      <c r="S71" s="1"/>
      <c r="T71" s="1"/>
      <c r="U71" s="1"/>
      <c r="V71" s="1"/>
      <c r="W71" s="1"/>
      <c r="X71" s="1"/>
      <c r="Y71" s="1"/>
      <c r="Z71" s="1"/>
      <c r="AA71" s="1"/>
      <c r="AB71" s="1"/>
      <c r="AC71" s="1"/>
      <c r="AK71" s="1"/>
      <c r="AL71" s="1"/>
      <c r="AM71" s="1"/>
      <c r="AN71" s="1"/>
      <c r="AO71" s="1"/>
      <c r="AP71" s="1"/>
      <c r="AR71" s="1"/>
      <c r="AS71" s="1"/>
      <c r="AT71" s="1"/>
      <c r="AU71" s="50"/>
      <c r="AV71" s="1"/>
      <c r="AW71" s="1"/>
      <c r="AX71" s="1"/>
      <c r="AY71" s="1"/>
      <c r="AZ71" s="1"/>
      <c r="BA71" s="1"/>
      <c r="BB71" s="1"/>
      <c r="BC71" s="1"/>
      <c r="BD71" s="1"/>
      <c r="BE71" s="1"/>
      <c r="BF71" s="1"/>
      <c r="BG71" s="1"/>
      <c r="BH71" s="1"/>
      <c r="BI71" s="1"/>
      <c r="BJ71" s="1"/>
      <c r="BK71" s="1"/>
      <c r="CG71" s="1"/>
      <c r="CI71" s="1"/>
      <c r="CK71" s="1"/>
      <c r="CM71" s="1"/>
    </row>
    <row r="72" spans="2:91" s="8" customFormat="1" ht="16.149999999999999">
      <c r="B72" s="62"/>
      <c r="C72" s="63"/>
      <c r="D72" s="63"/>
      <c r="E72" s="116" t="s">
        <v>201</v>
      </c>
      <c r="F72" s="63"/>
      <c r="G72" s="345" t="s">
        <v>199</v>
      </c>
      <c r="H72" s="346"/>
      <c r="I72" s="346"/>
      <c r="J72" s="346"/>
      <c r="K72" s="347"/>
      <c r="Q72" s="1"/>
      <c r="R72" s="1"/>
      <c r="S72" s="1"/>
      <c r="T72" s="1"/>
      <c r="U72" s="1"/>
      <c r="V72" s="1"/>
      <c r="W72" s="1"/>
      <c r="X72" s="1"/>
      <c r="Y72" s="1"/>
      <c r="Z72" s="1"/>
      <c r="AA72" s="1"/>
      <c r="AB72" s="1"/>
      <c r="AC72" s="1"/>
      <c r="AK72" s="1"/>
      <c r="AL72" s="1"/>
      <c r="AM72" s="1"/>
      <c r="AN72" s="1"/>
      <c r="AO72" s="1"/>
      <c r="AP72" s="1"/>
      <c r="AR72" s="1"/>
      <c r="AS72" s="1"/>
      <c r="AT72" s="1"/>
      <c r="AU72" s="50"/>
      <c r="AV72" s="1"/>
      <c r="AW72" s="1"/>
      <c r="AX72" s="1"/>
      <c r="AY72" s="1"/>
      <c r="AZ72" s="1"/>
      <c r="BA72" s="1"/>
      <c r="BB72" s="1"/>
      <c r="BC72" s="1"/>
      <c r="BD72" s="1"/>
      <c r="CG72" s="1"/>
      <c r="CI72" s="1"/>
      <c r="CK72" s="1"/>
      <c r="CM72" s="1"/>
    </row>
    <row r="73" spans="2:91" s="8" customFormat="1" ht="16.149999999999999">
      <c r="B73" s="66"/>
      <c r="C73" s="129"/>
      <c r="D73" s="67"/>
      <c r="E73" s="68"/>
      <c r="F73" s="68" t="s">
        <v>85</v>
      </c>
      <c r="G73" s="68" t="s">
        <v>86</v>
      </c>
      <c r="H73" s="68" t="s">
        <v>87</v>
      </c>
      <c r="I73" s="68" t="s">
        <v>88</v>
      </c>
      <c r="J73" s="68" t="s">
        <v>89</v>
      </c>
      <c r="K73" s="69" t="s">
        <v>90</v>
      </c>
      <c r="Q73" s="1"/>
      <c r="R73" s="1"/>
      <c r="S73" s="1"/>
      <c r="T73" s="1"/>
      <c r="U73" s="1"/>
      <c r="V73" s="1"/>
      <c r="W73" s="1"/>
      <c r="X73" s="1"/>
      <c r="Y73" s="1"/>
      <c r="Z73" s="1"/>
      <c r="AA73" s="1"/>
      <c r="AB73" s="1"/>
      <c r="AC73" s="1"/>
      <c r="AK73" s="1"/>
      <c r="AL73" s="1"/>
      <c r="AM73" s="1"/>
      <c r="AN73" s="1"/>
      <c r="AO73" s="1"/>
      <c r="AP73" s="1"/>
      <c r="AR73" s="1"/>
      <c r="AS73" s="1"/>
      <c r="AT73" s="1"/>
      <c r="AU73" s="50"/>
      <c r="AV73" s="1"/>
      <c r="AW73" s="1"/>
      <c r="AX73" s="1"/>
      <c r="AY73" s="1"/>
      <c r="AZ73" s="1"/>
      <c r="BA73" s="1"/>
      <c r="BB73" s="1"/>
      <c r="BC73" s="1"/>
      <c r="BD73" s="1"/>
      <c r="CG73" s="1"/>
      <c r="CI73" s="1"/>
      <c r="CK73" s="1"/>
      <c r="CM73" s="1"/>
    </row>
    <row r="74" spans="2:91" s="8" customFormat="1" ht="17.649999999999999" customHeight="1">
      <c r="B74" s="117" t="s">
        <v>202</v>
      </c>
      <c r="C74" s="128"/>
      <c r="D74" s="118"/>
      <c r="E74" s="70" t="s">
        <v>203</v>
      </c>
      <c r="F74" s="70" t="str">
        <f>_xlfn.IFNA(S86,"")</f>
        <v/>
      </c>
      <c r="G74" s="70" t="str">
        <f>_xlfn.IFNA(S87,"")</f>
        <v/>
      </c>
      <c r="H74" s="70" t="str">
        <f>_xlfn.IFNA(S88,"")</f>
        <v/>
      </c>
      <c r="I74" s="70" t="str">
        <f>_xlfn.IFNA(S89,"")</f>
        <v/>
      </c>
      <c r="J74" s="70" t="str">
        <f>_xlfn.IFNA(S90,"")</f>
        <v/>
      </c>
      <c r="K74" s="70" t="str">
        <f>_xlfn.IFNA(S91,"")</f>
        <v/>
      </c>
      <c r="Q74" s="1"/>
      <c r="R74" s="1"/>
      <c r="S74" s="1"/>
      <c r="T74" s="1"/>
      <c r="U74" s="1"/>
      <c r="V74" s="1"/>
      <c r="W74" s="1"/>
      <c r="X74" s="1"/>
      <c r="Y74" s="1"/>
      <c r="Z74" s="1"/>
      <c r="AA74" s="1"/>
      <c r="AB74" s="1"/>
      <c r="AC74" s="1"/>
      <c r="AK74" s="1"/>
      <c r="AL74" s="1"/>
      <c r="AM74" s="1"/>
      <c r="AN74" s="1"/>
      <c r="AO74" s="1"/>
      <c r="AP74" s="1"/>
      <c r="AQ74" s="1"/>
      <c r="AR74" s="1"/>
      <c r="AT74" s="1"/>
      <c r="CG74" s="1"/>
      <c r="CI74" s="1"/>
      <c r="CK74" s="1"/>
      <c r="CM74" s="1"/>
    </row>
    <row r="75" spans="2:91" s="8" customFormat="1" ht="17.649999999999999" customHeight="1">
      <c r="B75" s="119"/>
      <c r="C75" s="130"/>
      <c r="D75" s="120"/>
      <c r="E75" s="71" t="s">
        <v>79</v>
      </c>
      <c r="F75" s="71"/>
      <c r="G75" s="72" t="str">
        <f>_xlfn.IFNA(R87,"")</f>
        <v/>
      </c>
      <c r="H75" s="72" t="str">
        <f>_xlfn.IFNA(R88,"")</f>
        <v/>
      </c>
      <c r="I75" s="72" t="str">
        <f>_xlfn.IFNA(R89,"")</f>
        <v/>
      </c>
      <c r="J75" s="72" t="str">
        <f>_xlfn.IFNA(R90,"")</f>
        <v/>
      </c>
      <c r="K75" s="72" t="str">
        <f>_xlfn.IFNA(R91,"")</f>
        <v/>
      </c>
      <c r="Q75" s="1"/>
      <c r="R75" s="1"/>
      <c r="S75" s="1"/>
      <c r="T75" s="1"/>
      <c r="U75" s="1"/>
      <c r="V75" s="1"/>
      <c r="W75" s="1"/>
      <c r="X75" s="1"/>
      <c r="Y75" s="1"/>
      <c r="Z75" s="1"/>
      <c r="AA75" s="1"/>
      <c r="AB75" s="1"/>
      <c r="AC75" s="1"/>
      <c r="AK75" s="1"/>
      <c r="AL75" s="1"/>
      <c r="AO75" s="1"/>
      <c r="AP75" s="1"/>
      <c r="AQ75" s="1"/>
      <c r="AR75" s="1"/>
      <c r="AS75" s="1"/>
      <c r="AT75" s="1"/>
      <c r="CG75" s="1"/>
      <c r="CI75" s="1"/>
      <c r="CK75" s="1"/>
      <c r="CM75" s="1"/>
    </row>
    <row r="76" spans="2:91" s="8" customFormat="1" ht="17.649999999999999" customHeight="1">
      <c r="B76" s="117" t="s">
        <v>204</v>
      </c>
      <c r="C76" s="128"/>
      <c r="D76" s="118"/>
      <c r="E76" s="73" t="s">
        <v>203</v>
      </c>
      <c r="F76" s="70" t="str">
        <f>_xlfn.IFNA(U86,"")</f>
        <v/>
      </c>
      <c r="G76" s="70" t="str">
        <f>_xlfn.IFNA(U87,"")</f>
        <v/>
      </c>
      <c r="H76" s="70" t="str">
        <f>_xlfn.IFNA(U88,"")</f>
        <v/>
      </c>
      <c r="I76" s="70" t="str">
        <f>_xlfn.IFNA(U89,"")</f>
        <v/>
      </c>
      <c r="J76" s="70" t="str">
        <f>_xlfn.IFNA(U90,"")</f>
        <v/>
      </c>
      <c r="K76" s="70" t="str">
        <f>_xlfn.IFNA(U91,"")</f>
        <v/>
      </c>
      <c r="Q76" s="1"/>
      <c r="R76" s="1"/>
      <c r="S76" s="1"/>
      <c r="T76" s="1"/>
      <c r="U76" s="1"/>
      <c r="V76" s="1"/>
      <c r="W76" s="1"/>
      <c r="X76" s="1"/>
      <c r="Y76" s="1"/>
      <c r="Z76" s="1"/>
      <c r="AA76" s="1"/>
      <c r="AB76" s="1"/>
      <c r="AC76" s="1"/>
      <c r="AK76" s="1"/>
      <c r="AL76" s="1"/>
      <c r="AO76" s="1"/>
      <c r="AP76" s="1"/>
      <c r="AQ76" s="1"/>
      <c r="AR76" s="1"/>
      <c r="AS76" s="1"/>
      <c r="AT76" s="1"/>
      <c r="CG76" s="1"/>
      <c r="CI76" s="1"/>
      <c r="CK76" s="1"/>
      <c r="CM76" s="1"/>
    </row>
    <row r="77" spans="2:91" s="8" customFormat="1" ht="17.649999999999999" customHeight="1">
      <c r="B77" s="119"/>
      <c r="C77" s="130"/>
      <c r="D77" s="120"/>
      <c r="E77" s="71" t="s">
        <v>79</v>
      </c>
      <c r="F77" s="71"/>
      <c r="G77" s="72" t="str">
        <f>_xlfn.IFNA(T87,"")</f>
        <v/>
      </c>
      <c r="H77" s="72" t="str">
        <f>_xlfn.IFNA(T88,"")</f>
        <v/>
      </c>
      <c r="I77" s="72" t="str">
        <f>_xlfn.IFNA(T89,"")</f>
        <v/>
      </c>
      <c r="J77" s="72" t="str">
        <f>_xlfn.IFNA(T90,"")</f>
        <v/>
      </c>
      <c r="K77" s="72" t="str">
        <f>_xlfn.IFNA(T91,"")</f>
        <v/>
      </c>
      <c r="Q77" s="1"/>
      <c r="R77" s="1"/>
      <c r="S77" s="1"/>
      <c r="T77" s="1"/>
      <c r="U77" s="1"/>
      <c r="V77" s="1"/>
      <c r="W77" s="1"/>
      <c r="X77" s="1"/>
      <c r="Y77" s="1"/>
      <c r="Z77" s="1"/>
      <c r="AA77" s="1"/>
      <c r="AB77" s="1"/>
      <c r="AC77" s="1"/>
      <c r="AK77" s="1"/>
      <c r="AL77" s="1"/>
      <c r="AO77" s="1"/>
      <c r="AP77" s="1"/>
      <c r="AQ77" s="1"/>
      <c r="AR77" s="1"/>
      <c r="AS77" s="1"/>
      <c r="AT77" s="1"/>
      <c r="AU77" s="1"/>
      <c r="AV77" s="1"/>
      <c r="AW77" s="1"/>
      <c r="AX77" s="1"/>
      <c r="AY77" s="1"/>
      <c r="AZ77" s="1"/>
      <c r="BA77" s="1"/>
      <c r="BB77" s="1"/>
      <c r="BC77" s="1"/>
      <c r="BD77" s="1"/>
      <c r="BE77" s="1"/>
      <c r="BF77" s="1"/>
      <c r="BG77" s="1"/>
      <c r="BH77" s="1"/>
      <c r="BI77" s="1"/>
      <c r="BJ77" s="1"/>
      <c r="BK77" s="1"/>
      <c r="CG77" s="1"/>
      <c r="CI77" s="1"/>
      <c r="CK77" s="1"/>
      <c r="CM77" s="1"/>
    </row>
    <row r="78" spans="2:91" ht="17.649999999999999" customHeight="1">
      <c r="B78" s="117" t="s">
        <v>205</v>
      </c>
      <c r="C78" s="128"/>
      <c r="D78" s="118"/>
      <c r="E78" s="73" t="s">
        <v>203</v>
      </c>
      <c r="F78" s="70" t="str">
        <f>_xlfn.IFNA(W86,"")</f>
        <v/>
      </c>
      <c r="G78" s="70" t="str">
        <f>_xlfn.IFNA(W87,"")</f>
        <v/>
      </c>
      <c r="H78" s="70" t="str">
        <f>_xlfn.IFNA(W88,"")</f>
        <v/>
      </c>
      <c r="I78" s="70" t="str">
        <f>_xlfn.IFNA(W89,"")</f>
        <v/>
      </c>
      <c r="J78" s="70" t="str">
        <f>_xlfn.IFNA(W90,"")</f>
        <v/>
      </c>
      <c r="K78" s="70" t="str">
        <f>_xlfn.IFNA(W91,"")</f>
        <v/>
      </c>
      <c r="AA78" s="1"/>
      <c r="AM78" s="8"/>
      <c r="AN78" s="8"/>
    </row>
    <row r="79" spans="2:91" ht="17.649999999999999" customHeight="1">
      <c r="B79" s="119"/>
      <c r="C79" s="128"/>
      <c r="D79" s="127"/>
      <c r="E79" s="71" t="s">
        <v>79</v>
      </c>
      <c r="F79" s="71"/>
      <c r="G79" s="72" t="str">
        <f>_xlfn.IFNA(V87,"")</f>
        <v/>
      </c>
      <c r="H79" s="72" t="str">
        <f>_xlfn.IFNA(V88,"")</f>
        <v/>
      </c>
      <c r="I79" s="72" t="str">
        <f>_xlfn.IFNA(V89,"")</f>
        <v/>
      </c>
      <c r="J79" s="72" t="str">
        <f>_xlfn.IFNA(V90,"")</f>
        <v/>
      </c>
      <c r="K79" s="72" t="str">
        <f>_xlfn.IFNA(V91,"")</f>
        <v/>
      </c>
      <c r="AA79" s="1"/>
      <c r="AM79" s="8"/>
      <c r="AN79" s="8"/>
    </row>
    <row r="80" spans="2:91" ht="17.649999999999999" customHeight="1">
      <c r="B80" s="114" t="s">
        <v>206</v>
      </c>
      <c r="C80" s="131"/>
      <c r="D80" s="134"/>
      <c r="E80" s="133" t="s">
        <v>203</v>
      </c>
      <c r="F80" s="70" t="str">
        <f>_xlfn.IFNA(Q86,"")</f>
        <v/>
      </c>
      <c r="G80" s="70" t="str">
        <f>_xlfn.IFNA(Q87,"")</f>
        <v/>
      </c>
      <c r="H80" s="70" t="str">
        <f>_xlfn.IFNA(Q88,"")</f>
        <v/>
      </c>
      <c r="I80" s="70" t="str">
        <f>_xlfn.IFNA(Q89,"")</f>
        <v/>
      </c>
      <c r="J80" s="70" t="str">
        <f>_xlfn.IFNA(Q90,"")</f>
        <v/>
      </c>
      <c r="K80" s="70" t="str">
        <f>_xlfn.IFNA(Q91,"")</f>
        <v/>
      </c>
      <c r="AA80" s="1"/>
      <c r="AM80" s="8"/>
      <c r="AN80" s="8"/>
    </row>
    <row r="81" spans="2:91" ht="17.649999999999999" customHeight="1">
      <c r="B81" s="115"/>
      <c r="C81" s="132"/>
      <c r="D81" s="131"/>
      <c r="E81" s="135" t="s">
        <v>79</v>
      </c>
      <c r="F81" s="71"/>
      <c r="G81" s="74" t="str">
        <f>_xlfn.IFNA(P87,"")</f>
        <v/>
      </c>
      <c r="H81" s="74" t="str">
        <f>_xlfn.IFNA(P88,"")</f>
        <v/>
      </c>
      <c r="I81" s="74" t="str">
        <f>_xlfn.IFNA(P89,"")</f>
        <v/>
      </c>
      <c r="J81" s="74" t="str">
        <f>_xlfn.IFNA(P90,"")</f>
        <v/>
      </c>
      <c r="K81" s="74" t="str">
        <f>_xlfn.IFNA(P91,"")</f>
        <v/>
      </c>
      <c r="AA81" s="1"/>
      <c r="AM81" s="8"/>
      <c r="AN81" s="8"/>
      <c r="AO81" s="8"/>
      <c r="AP81" s="8"/>
      <c r="AQ81" s="8"/>
    </row>
    <row r="82" spans="2:91" ht="13.9">
      <c r="AA82" s="1"/>
      <c r="AM82" s="8"/>
      <c r="AN82" s="8"/>
      <c r="AO82" s="8"/>
      <c r="AP82" s="8"/>
      <c r="AQ82" s="8"/>
    </row>
    <row r="83" spans="2:91" ht="13.9">
      <c r="AA83" s="1"/>
      <c r="AM83" s="8"/>
      <c r="AN83" s="8"/>
      <c r="AO83" s="8"/>
      <c r="AP83" s="8"/>
      <c r="AQ83" s="8"/>
    </row>
    <row r="84" spans="2:91" ht="13.9">
      <c r="O84" s="75" t="s">
        <v>207</v>
      </c>
      <c r="P84" s="5"/>
      <c r="Q84" s="5"/>
      <c r="R84" s="5"/>
      <c r="S84" s="5"/>
      <c r="T84" s="5"/>
      <c r="U84" s="6"/>
      <c r="V84" s="5"/>
      <c r="W84" s="5"/>
      <c r="AA84" s="1"/>
    </row>
    <row r="85" spans="2:91" ht="13.9">
      <c r="O85" s="76" t="s">
        <v>82</v>
      </c>
      <c r="P85" s="76" t="s">
        <v>208</v>
      </c>
      <c r="Q85" s="76" t="s">
        <v>209</v>
      </c>
      <c r="R85" s="76" t="s">
        <v>210</v>
      </c>
      <c r="S85" s="76" t="s">
        <v>211</v>
      </c>
      <c r="T85" s="76" t="s">
        <v>212</v>
      </c>
      <c r="U85" s="77" t="s">
        <v>213</v>
      </c>
      <c r="V85" s="76" t="s">
        <v>214</v>
      </c>
      <c r="W85" s="76" t="s">
        <v>215</v>
      </c>
    </row>
    <row r="86" spans="2:91" ht="13.9">
      <c r="O86" s="76" t="s">
        <v>85</v>
      </c>
      <c r="P86" s="78"/>
      <c r="Q86" s="79" t="e">
        <f>IF(BJ31="",NA(),BJ31)</f>
        <v>#N/A</v>
      </c>
      <c r="R86" s="80"/>
      <c r="S86" s="79" t="e">
        <f>IF(BJ32="",NA(),BJ32)</f>
        <v>#N/A</v>
      </c>
      <c r="T86" s="80"/>
      <c r="U86" s="79" t="e">
        <f>IF(BJ33="",NA(),BJ33)</f>
        <v>#N/A</v>
      </c>
      <c r="V86" s="80"/>
      <c r="W86" s="79" t="e">
        <f>IF(BJ34="",NA(),BJ34)</f>
        <v>#N/A</v>
      </c>
    </row>
    <row r="87" spans="2:91" ht="13.9">
      <c r="O87" s="76" t="s">
        <v>86</v>
      </c>
      <c r="P87" s="81" t="e">
        <f>IF(BV31="",NA(),BV31)</f>
        <v>#N/A</v>
      </c>
      <c r="Q87" s="79" t="e">
        <f>IF(BK31="",NA(),BK31)</f>
        <v>#N/A</v>
      </c>
      <c r="R87" s="81" t="e">
        <f>IF(BV32="",NA(),BV32)</f>
        <v>#N/A</v>
      </c>
      <c r="S87" s="79" t="e">
        <f>IF(BK32="",NA(),BK32)</f>
        <v>#N/A</v>
      </c>
      <c r="T87" s="81" t="e">
        <f>IF(BV33="",NA(),BV33)</f>
        <v>#N/A</v>
      </c>
      <c r="U87" s="79" t="e">
        <f>IF(BK33="",NA(),BK33)</f>
        <v>#N/A</v>
      </c>
      <c r="V87" s="81" t="e">
        <f>IF(BV34="",NA(),BV34)</f>
        <v>#N/A</v>
      </c>
      <c r="W87" s="79" t="e">
        <f>IF(BK34="",NA(),BK34)</f>
        <v>#N/A</v>
      </c>
    </row>
    <row r="88" spans="2:91" ht="13.9">
      <c r="O88" s="76" t="s">
        <v>87</v>
      </c>
      <c r="P88" s="81" t="e">
        <f>IF(BW31="",NA(),BW31)</f>
        <v>#N/A</v>
      </c>
      <c r="Q88" s="79" t="e">
        <f>IF(BL31="",NA(),BL31)</f>
        <v>#N/A</v>
      </c>
      <c r="R88" s="81" t="e">
        <f>IF(BW32="",NA(),BW32)</f>
        <v>#N/A</v>
      </c>
      <c r="S88" s="79" t="e">
        <f>IF(BL32="",NA(),BL32)</f>
        <v>#N/A</v>
      </c>
      <c r="T88" s="81" t="e">
        <f>IF(BW33="",NA(),BW33)</f>
        <v>#N/A</v>
      </c>
      <c r="U88" s="79" t="e">
        <f>IF(BL33="",NA(),BL33)</f>
        <v>#N/A</v>
      </c>
      <c r="V88" s="81" t="e">
        <f>IF(BW34="",NA(),BW34)</f>
        <v>#N/A</v>
      </c>
      <c r="W88" s="79" t="e">
        <f>IF(BL34="",NA(),BL34)</f>
        <v>#N/A</v>
      </c>
    </row>
    <row r="89" spans="2:91" ht="13.9">
      <c r="O89" s="76" t="s">
        <v>88</v>
      </c>
      <c r="P89" s="81" t="e">
        <f>IF(BX31="",NA(),BX31)</f>
        <v>#N/A</v>
      </c>
      <c r="Q89" s="79" t="e">
        <f>IF(BM31="",NA(),BM31)</f>
        <v>#N/A</v>
      </c>
      <c r="R89" s="82" t="e">
        <f>IF(BX32="",NA(),BX32)</f>
        <v>#N/A</v>
      </c>
      <c r="S89" s="79" t="e">
        <f>IF(BM32="",NA(),BM32)</f>
        <v>#N/A</v>
      </c>
      <c r="T89" s="82" t="e">
        <f>IF(BX33="",NA(),BX33)</f>
        <v>#N/A</v>
      </c>
      <c r="U89" s="79" t="e">
        <f>IF(BM33="",NA(),BM33)</f>
        <v>#N/A</v>
      </c>
      <c r="V89" s="82" t="e">
        <f>IF(BX34="",NA(),BX34)</f>
        <v>#N/A</v>
      </c>
      <c r="W89" s="79" t="e">
        <f>IF(BM34="",NA(),BM34)</f>
        <v>#N/A</v>
      </c>
    </row>
    <row r="90" spans="2:91" ht="13.9">
      <c r="O90" s="76" t="s">
        <v>89</v>
      </c>
      <c r="P90" s="81" t="e">
        <f>IF(BY31="",NA(),BY31)</f>
        <v>#N/A</v>
      </c>
      <c r="Q90" s="79" t="e">
        <f>IF(BN31="",NA(),BN31)</f>
        <v>#N/A</v>
      </c>
      <c r="R90" s="82" t="e">
        <f>IF(BY32="",NA(),BY32)</f>
        <v>#N/A</v>
      </c>
      <c r="S90" s="79" t="e">
        <f>IF(BN32="",NA(),BN32)</f>
        <v>#N/A</v>
      </c>
      <c r="T90" s="82" t="e">
        <f>IF(BY33="",NA(),BY33)</f>
        <v>#N/A</v>
      </c>
      <c r="U90" s="79" t="e">
        <f>IF(BN33="",NA(),BN33)</f>
        <v>#N/A</v>
      </c>
      <c r="V90" s="82" t="e">
        <f>IF(BY34="",NA(),BY34)</f>
        <v>#N/A</v>
      </c>
      <c r="W90" s="79" t="e">
        <f>IF(BN34="",NA(),BN34)</f>
        <v>#N/A</v>
      </c>
    </row>
    <row r="91" spans="2:91" ht="13.9">
      <c r="O91" s="76" t="s">
        <v>90</v>
      </c>
      <c r="P91" s="81" t="e">
        <f>IF(BZ31="",NA(),BZ31)</f>
        <v>#N/A</v>
      </c>
      <c r="Q91" s="79" t="e">
        <f>IF(BO31="",NA(),BO31)</f>
        <v>#N/A</v>
      </c>
      <c r="R91" s="82" t="e">
        <f>IF(BZ32="",NA(),BZ32)</f>
        <v>#N/A</v>
      </c>
      <c r="S91" s="79" t="e">
        <f>IF(BO32="",NA(),BO32)</f>
        <v>#N/A</v>
      </c>
      <c r="T91" s="82" t="e">
        <f>IF(BZ33="",NA(),BZ33)</f>
        <v>#N/A</v>
      </c>
      <c r="U91" s="79" t="e">
        <f>IF(BO33="",NA(),BO33)</f>
        <v>#N/A</v>
      </c>
      <c r="V91" s="82" t="e">
        <f>IF(BZ34="",NA(),BZ34)</f>
        <v>#N/A</v>
      </c>
      <c r="W91" s="79" t="e">
        <f>IF(BO34="",NA(),BO34)</f>
        <v>#N/A</v>
      </c>
    </row>
    <row r="92" spans="2:91" ht="13.9">
      <c r="O92" s="76" t="s">
        <v>91</v>
      </c>
      <c r="P92" s="81" t="e">
        <f>IF(CA31="",NA(),CA31)</f>
        <v>#N/A</v>
      </c>
      <c r="Q92" s="79" t="e">
        <f>IF(BP31="",NA(),BP31)</f>
        <v>#N/A</v>
      </c>
      <c r="R92" s="82" t="e">
        <f>IF(CA32="",NA(),CA32)</f>
        <v>#N/A</v>
      </c>
      <c r="S92" s="79" t="e">
        <f>IF(BP32="",NA(),BP32)</f>
        <v>#N/A</v>
      </c>
      <c r="T92" s="82" t="e">
        <f>IF(CA33="",NA(),CA33)</f>
        <v>#N/A</v>
      </c>
      <c r="U92" s="79" t="e">
        <f>IF(BP33="",NA(),BP33)</f>
        <v>#N/A</v>
      </c>
      <c r="V92" s="82" t="e">
        <f>IF(CA34="",NA(),CA34)</f>
        <v>#N/A</v>
      </c>
      <c r="W92" s="79" t="e">
        <f>IF(BP34="",NA(),BP34)</f>
        <v>#N/A</v>
      </c>
    </row>
    <row r="93" spans="2:91" ht="13.9">
      <c r="O93" s="76" t="s">
        <v>92</v>
      </c>
      <c r="P93" s="81" t="e">
        <f>IF(CB31="",NA(),CB31)</f>
        <v>#N/A</v>
      </c>
      <c r="Q93" s="79" t="e">
        <f>IF(BQ31="",NA(),BQ31)</f>
        <v>#N/A</v>
      </c>
      <c r="R93" s="82" t="e">
        <f>IF(CB32="",NA(),CB32)</f>
        <v>#N/A</v>
      </c>
      <c r="S93" s="79" t="e">
        <f>IF(BQ32="",NA(),BQ32)</f>
        <v>#N/A</v>
      </c>
      <c r="T93" s="82" t="e">
        <f>IF(CB33="",NA(),CB33)</f>
        <v>#N/A</v>
      </c>
      <c r="U93" s="79" t="e">
        <f>IF(BQ33="",NA(),BQ33)</f>
        <v>#N/A</v>
      </c>
      <c r="V93" s="82" t="e">
        <f>IF(CB34="",NA(),CB34)</f>
        <v>#N/A</v>
      </c>
      <c r="W93" s="79" t="e">
        <f>IF(BQ34="",NA(),BQ34)</f>
        <v>#N/A</v>
      </c>
    </row>
    <row r="94" spans="2:91" s="8" customFormat="1" ht="13.9">
      <c r="B94" s="1"/>
      <c r="C94" s="1"/>
      <c r="D94" s="1"/>
      <c r="E94" s="1"/>
      <c r="F94" s="1"/>
      <c r="G94" s="1"/>
      <c r="O94" s="76" t="s">
        <v>93</v>
      </c>
      <c r="P94" s="81" t="e">
        <f>IF(CC31="",NA(),CC31)</f>
        <v>#N/A</v>
      </c>
      <c r="Q94" s="79" t="e">
        <f>IF(BR31="",NA(),BR31)</f>
        <v>#N/A</v>
      </c>
      <c r="R94" s="82" t="e">
        <f>IF(CC32="",NA(),CC32)</f>
        <v>#N/A</v>
      </c>
      <c r="S94" s="79" t="e">
        <f>IF(BR32="",NA(),BR32)</f>
        <v>#N/A</v>
      </c>
      <c r="T94" s="82" t="e">
        <f>IF(CC33="",NA(),CC33)</f>
        <v>#N/A</v>
      </c>
      <c r="U94" s="79" t="e">
        <f>IF(BR33="",NA(),BR33)</f>
        <v>#N/A</v>
      </c>
      <c r="V94" s="82" t="e">
        <f>IF(CC34="",NA(),CC34)</f>
        <v>#N/A</v>
      </c>
      <c r="W94" s="79" t="e">
        <f>IF(BR34="",NA(),BR34)</f>
        <v>#N/A</v>
      </c>
      <c r="X94" s="1"/>
      <c r="Y94" s="1"/>
      <c r="Z94" s="1"/>
      <c r="AB94" s="1"/>
      <c r="AC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CG94" s="1"/>
      <c r="CI94" s="1"/>
      <c r="CK94" s="1"/>
      <c r="CM94" s="1"/>
    </row>
    <row r="95" spans="2:91" s="8" customFormat="1" ht="13.9">
      <c r="B95" s="1"/>
      <c r="C95" s="1"/>
      <c r="D95" s="1"/>
      <c r="E95" s="1"/>
      <c r="F95" s="1"/>
      <c r="G95" s="1"/>
      <c r="O95" s="76" t="s">
        <v>94</v>
      </c>
      <c r="P95" s="81" t="e">
        <f>IF(CD31="",NA(),CD31)</f>
        <v>#N/A</v>
      </c>
      <c r="Q95" s="79" t="e">
        <f>IF(BS31="",NA(),BS31)</f>
        <v>#N/A</v>
      </c>
      <c r="R95" s="82" t="e">
        <f>IF(CD32="",NA(),CD32)</f>
        <v>#N/A</v>
      </c>
      <c r="S95" s="79" t="e">
        <f>IF(BS32="",NA(),BS32)</f>
        <v>#N/A</v>
      </c>
      <c r="T95" s="82" t="e">
        <f>IF(CD33="",NA(),CD33)</f>
        <v>#N/A</v>
      </c>
      <c r="U95" s="79" t="e">
        <f>IF(BS33="",NA(),BS33)</f>
        <v>#N/A</v>
      </c>
      <c r="V95" s="82" t="e">
        <f>IF(CD34="",NA(),CD34)</f>
        <v>#N/A</v>
      </c>
      <c r="W95" s="79" t="e">
        <f>IF(BS34="",NA(),BS34)</f>
        <v>#N/A</v>
      </c>
      <c r="X95" s="1"/>
      <c r="Y95" s="1"/>
      <c r="Z95" s="1"/>
      <c r="AB95" s="1"/>
      <c r="AC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CG95" s="1"/>
      <c r="CI95" s="1"/>
      <c r="CK95" s="1"/>
      <c r="CM95" s="1"/>
    </row>
    <row r="96" spans="2:91" s="8" customFormat="1" ht="13.9">
      <c r="B96" s="1"/>
      <c r="C96" s="1"/>
      <c r="D96" s="1"/>
      <c r="E96" s="1"/>
      <c r="F96" s="1"/>
      <c r="G96" s="1"/>
      <c r="O96" s="76" t="s">
        <v>95</v>
      </c>
      <c r="P96" s="81" t="e">
        <f>IF(CE31="",NA(),BWK31)</f>
        <v>#N/A</v>
      </c>
      <c r="Q96" s="79" t="e">
        <f>IF(BT31="",NA(),BT31)</f>
        <v>#N/A</v>
      </c>
      <c r="R96" s="82" t="e">
        <f>IF(CE32="",NA(),CE32)</f>
        <v>#N/A</v>
      </c>
      <c r="S96" s="79" t="e">
        <f>IF(BT32="",NA(),BT32)</f>
        <v>#N/A</v>
      </c>
      <c r="T96" s="82" t="e">
        <f>IF(CE33="",NA(),CE33)</f>
        <v>#N/A</v>
      </c>
      <c r="U96" s="79" t="e">
        <f>IF(BT33="",NA(),BT33)</f>
        <v>#N/A</v>
      </c>
      <c r="V96" s="82" t="e">
        <f>IF(CE34="",NA(),CE34)</f>
        <v>#N/A</v>
      </c>
      <c r="W96" s="79" t="e">
        <f>IF(BT34="",NA(),BT34)</f>
        <v>#N/A</v>
      </c>
      <c r="X96" s="1"/>
      <c r="Y96" s="1"/>
      <c r="Z96" s="1"/>
      <c r="AB96" s="1"/>
      <c r="AC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CG96" s="1"/>
      <c r="CI96" s="1"/>
      <c r="CK96" s="1"/>
      <c r="CM96" s="1"/>
    </row>
    <row r="97" spans="2:91" ht="13.9"/>
    <row r="98" spans="2:91" ht="13.9"/>
    <row r="99" spans="2:91" s="8" customFormat="1" ht="15" customHeight="1">
      <c r="B99" s="1"/>
      <c r="C99" s="1"/>
      <c r="D99" s="1"/>
      <c r="E99" s="1"/>
      <c r="F99" s="1"/>
      <c r="G99" s="1"/>
      <c r="Q99" s="1"/>
      <c r="R99" s="1"/>
      <c r="S99" s="1"/>
      <c r="T99" s="1"/>
      <c r="U99" s="1"/>
      <c r="V99" s="1"/>
      <c r="W99" s="1"/>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0" spans="2:91" s="8" customFormat="1" ht="15" customHeight="1">
      <c r="B100" s="1"/>
      <c r="C100" s="1"/>
      <c r="D100" s="1"/>
      <c r="E100" s="1"/>
      <c r="F100" s="1"/>
      <c r="G100" s="1"/>
      <c r="Q100" s="1"/>
      <c r="R100" s="1"/>
      <c r="S100" s="1"/>
      <c r="T100" s="1"/>
      <c r="U100" s="1"/>
      <c r="V100" s="1"/>
      <c r="W100" s="1"/>
      <c r="X100" s="1"/>
      <c r="Y100" s="1"/>
      <c r="Z100" s="1"/>
      <c r="AB100" s="1"/>
      <c r="AC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CG100" s="1"/>
      <c r="CI100" s="1"/>
      <c r="CK100" s="1"/>
      <c r="CM100" s="1"/>
    </row>
    <row r="101" spans="2:91" s="8" customFormat="1" ht="15" customHeight="1">
      <c r="B101" s="1"/>
      <c r="C101" s="1"/>
      <c r="D101" s="1"/>
      <c r="E101" s="1"/>
      <c r="F101" s="1"/>
      <c r="G101" s="1"/>
      <c r="Q101" s="1"/>
      <c r="R101" s="1"/>
      <c r="S101" s="1"/>
      <c r="T101" s="1"/>
      <c r="U101" s="1"/>
      <c r="V101" s="1"/>
      <c r="W101" s="1"/>
      <c r="X101" s="1"/>
      <c r="Y101" s="1"/>
      <c r="Z101" s="1"/>
      <c r="AB101" s="1"/>
      <c r="AC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CG101" s="1"/>
      <c r="CI101" s="1"/>
      <c r="CK101" s="1"/>
      <c r="CM101"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6"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6"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7" spans="2:91" ht="13.9"/>
    <row r="108" spans="2:91" s="8" customFormat="1" ht="13.9">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G108" s="1"/>
      <c r="CI108" s="1"/>
      <c r="CK108" s="1"/>
      <c r="CM108" s="1"/>
    </row>
    <row r="109" spans="2:91" s="8" customFormat="1" ht="19.149999999999999" thickBot="1">
      <c r="B109" s="60" t="s">
        <v>216</v>
      </c>
      <c r="C109" s="60"/>
      <c r="D109" s="1"/>
      <c r="E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G109" s="1"/>
      <c r="CI109" s="1"/>
      <c r="CK109" s="1"/>
      <c r="CM109" s="1"/>
    </row>
    <row r="110" spans="2:91" s="8" customFormat="1" ht="62.65" customHeight="1" thickBot="1">
      <c r="B110" s="83" t="s">
        <v>42</v>
      </c>
      <c r="C110" s="304" t="s">
        <v>43</v>
      </c>
      <c r="D110" s="305"/>
      <c r="E110" s="306" t="s">
        <v>44</v>
      </c>
      <c r="F110" s="307"/>
      <c r="G110" s="308"/>
      <c r="H110" s="83" t="s">
        <v>217</v>
      </c>
      <c r="I110" s="83" t="s">
        <v>218</v>
      </c>
      <c r="J110" s="83" t="s">
        <v>81</v>
      </c>
      <c r="K110" s="83" t="s">
        <v>219</v>
      </c>
      <c r="Q110" s="1"/>
      <c r="R110" s="1"/>
      <c r="S110" s="1"/>
      <c r="T110" s="1"/>
      <c r="U110" s="1"/>
      <c r="V110" s="1"/>
      <c r="W110" s="1"/>
      <c r="X110" s="1"/>
      <c r="Y110" s="1"/>
      <c r="Z110" s="1"/>
      <c r="AB110" s="1"/>
      <c r="AC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G110" s="1"/>
      <c r="CI110" s="1"/>
      <c r="CK110" s="1"/>
      <c r="CM110" s="1"/>
    </row>
    <row r="111" spans="2:91" s="8" customFormat="1" ht="16.899999999999999" thickBot="1">
      <c r="B111" s="328">
        <v>1</v>
      </c>
      <c r="C111" s="360" t="s">
        <v>106</v>
      </c>
      <c r="D111" s="361"/>
      <c r="E111" s="207" t="s">
        <v>107</v>
      </c>
      <c r="F111" s="208"/>
      <c r="G111" s="211"/>
      <c r="H111" s="86" t="str">
        <f t="shared" ref="H111:H135" si="22">AZ3</f>
        <v>---</v>
      </c>
      <c r="I111" s="86" t="str">
        <f t="shared" ref="I111:I135" si="23">AX3</f>
        <v>---</v>
      </c>
      <c r="J111" s="86" t="str">
        <f t="shared" ref="J111:J135" si="24">BB3</f>
        <v>---</v>
      </c>
      <c r="K111" s="86" t="str">
        <f t="shared" ref="K111:K135" si="25">RIGHT(BC3,6)</f>
        <v>---</v>
      </c>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5.6" customHeight="1" thickBot="1">
      <c r="B112" s="324"/>
      <c r="C112" s="362"/>
      <c r="D112" s="363"/>
      <c r="E112" s="207" t="s">
        <v>220</v>
      </c>
      <c r="F112" s="208"/>
      <c r="G112" s="209"/>
      <c r="H112" s="86" t="str">
        <f t="shared" si="22"/>
        <v>---</v>
      </c>
      <c r="I112" s="86" t="str">
        <f t="shared" si="23"/>
        <v>---</v>
      </c>
      <c r="J112" s="86" t="str">
        <f t="shared" si="24"/>
        <v>---</v>
      </c>
      <c r="K112" s="86" t="str">
        <f t="shared" si="25"/>
        <v>---</v>
      </c>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15.6" customHeight="1" thickBot="1">
      <c r="B113" s="324"/>
      <c r="C113" s="360" t="s">
        <v>114</v>
      </c>
      <c r="D113" s="361"/>
      <c r="E113" s="207" t="s">
        <v>115</v>
      </c>
      <c r="F113" s="208"/>
      <c r="G113" s="209"/>
      <c r="H113" s="86" t="str">
        <f t="shared" si="22"/>
        <v>---</v>
      </c>
      <c r="I113" s="86" t="str">
        <f t="shared" si="23"/>
        <v>---</v>
      </c>
      <c r="J113" s="86" t="str">
        <f t="shared" si="24"/>
        <v>---</v>
      </c>
      <c r="K113" s="86" t="str">
        <f t="shared" si="25"/>
        <v>---</v>
      </c>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5.6" customHeight="1" thickBot="1">
      <c r="B114" s="324"/>
      <c r="C114" s="341"/>
      <c r="D114" s="342"/>
      <c r="E114" s="207" t="s">
        <v>118</v>
      </c>
      <c r="F114" s="208"/>
      <c r="G114" s="209"/>
      <c r="H114" s="86" t="str">
        <f t="shared" si="22"/>
        <v>---</v>
      </c>
      <c r="I114" s="86" t="str">
        <f t="shared" si="23"/>
        <v>---</v>
      </c>
      <c r="J114" s="86" t="str">
        <f t="shared" si="24"/>
        <v>---</v>
      </c>
      <c r="K114" s="86" t="str">
        <f t="shared" si="25"/>
        <v>---</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thickBot="1">
      <c r="B115" s="324"/>
      <c r="C115" s="341"/>
      <c r="D115" s="342"/>
      <c r="E115" s="207" t="s">
        <v>221</v>
      </c>
      <c r="F115" s="208"/>
      <c r="G115" s="209"/>
      <c r="H115" s="86" t="str">
        <f t="shared" si="22"/>
        <v>---</v>
      </c>
      <c r="I115" s="86" t="str">
        <f t="shared" si="23"/>
        <v>---</v>
      </c>
      <c r="J115" s="86" t="str">
        <f t="shared" si="24"/>
        <v>---</v>
      </c>
      <c r="K115" s="86" t="str">
        <f t="shared" si="25"/>
        <v>---</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thickBot="1">
      <c r="B116" s="325"/>
      <c r="C116" s="362"/>
      <c r="D116" s="363"/>
      <c r="E116" s="207" t="s">
        <v>122</v>
      </c>
      <c r="F116" s="208"/>
      <c r="G116" s="209"/>
      <c r="H116" s="86" t="str">
        <f t="shared" si="22"/>
        <v>---</v>
      </c>
      <c r="I116" s="86" t="str">
        <f t="shared" si="23"/>
        <v>---</v>
      </c>
      <c r="J116" s="86" t="str">
        <f t="shared" si="24"/>
        <v>---</v>
      </c>
      <c r="K116" s="86" t="str">
        <f t="shared" si="25"/>
        <v>---</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thickBot="1">
      <c r="B117" s="324">
        <v>2</v>
      </c>
      <c r="C117" s="326" t="s">
        <v>124</v>
      </c>
      <c r="D117" s="327"/>
      <c r="E117" s="207" t="s">
        <v>125</v>
      </c>
      <c r="F117" s="205"/>
      <c r="G117" s="209"/>
      <c r="H117" s="86" t="str">
        <f t="shared" si="22"/>
        <v>---</v>
      </c>
      <c r="I117" s="86" t="str">
        <f t="shared" si="23"/>
        <v>---</v>
      </c>
      <c r="J117" s="86" t="str">
        <f t="shared" si="24"/>
        <v>---</v>
      </c>
      <c r="K117" s="86" t="str">
        <f t="shared" si="25"/>
        <v>---</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thickBot="1">
      <c r="B118" s="324"/>
      <c r="C118" s="326"/>
      <c r="D118" s="327"/>
      <c r="E118" s="207" t="s">
        <v>236</v>
      </c>
      <c r="F118" s="205"/>
      <c r="G118" s="209"/>
      <c r="H118" s="86" t="str">
        <f t="shared" si="22"/>
        <v>---</v>
      </c>
      <c r="I118" s="86" t="str">
        <f t="shared" si="23"/>
        <v>---</v>
      </c>
      <c r="J118" s="86" t="str">
        <f t="shared" si="24"/>
        <v>---</v>
      </c>
      <c r="K118" s="86" t="str">
        <f t="shared" si="25"/>
        <v>---</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thickBot="1">
      <c r="B119" s="324"/>
      <c r="C119" s="326"/>
      <c r="D119" s="327"/>
      <c r="E119" s="207" t="s">
        <v>129</v>
      </c>
      <c r="F119" s="205"/>
      <c r="G119" s="209"/>
      <c r="H119" s="86" t="str">
        <f t="shared" si="22"/>
        <v>---</v>
      </c>
      <c r="I119" s="86" t="str">
        <f t="shared" si="23"/>
        <v>---</v>
      </c>
      <c r="J119" s="86" t="str">
        <f t="shared" si="24"/>
        <v>---</v>
      </c>
      <c r="K119" s="86" t="str">
        <f t="shared" si="25"/>
        <v>---</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thickBot="1">
      <c r="B120" s="324"/>
      <c r="C120" s="326" t="s">
        <v>131</v>
      </c>
      <c r="D120" s="327"/>
      <c r="E120" s="207" t="s">
        <v>132</v>
      </c>
      <c r="F120" s="205"/>
      <c r="G120" s="209"/>
      <c r="H120" s="86" t="str">
        <f t="shared" si="22"/>
        <v>---</v>
      </c>
      <c r="I120" s="86" t="str">
        <f t="shared" si="23"/>
        <v>---</v>
      </c>
      <c r="J120" s="86" t="str">
        <f t="shared" si="24"/>
        <v>---</v>
      </c>
      <c r="K120" s="86" t="str">
        <f t="shared" si="25"/>
        <v>---</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7.25" customHeight="1" thickBot="1">
      <c r="B121" s="324"/>
      <c r="C121" s="326"/>
      <c r="D121" s="327"/>
      <c r="E121" s="207" t="s">
        <v>134</v>
      </c>
      <c r="F121" s="205"/>
      <c r="G121" s="209"/>
      <c r="H121" s="86" t="str">
        <f t="shared" si="22"/>
        <v>---</v>
      </c>
      <c r="I121" s="86" t="str">
        <f t="shared" si="23"/>
        <v>---</v>
      </c>
      <c r="J121" s="86" t="str">
        <f t="shared" si="24"/>
        <v>---</v>
      </c>
      <c r="K121" s="86" t="str">
        <f t="shared" si="25"/>
        <v>---</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thickBot="1">
      <c r="B122" s="324"/>
      <c r="C122" s="326"/>
      <c r="D122" s="327"/>
      <c r="E122" s="207" t="s">
        <v>136</v>
      </c>
      <c r="F122" s="205"/>
      <c r="G122" s="209"/>
      <c r="H122" s="86" t="str">
        <f t="shared" si="22"/>
        <v>---</v>
      </c>
      <c r="I122" s="86" t="str">
        <f t="shared" si="23"/>
        <v>---</v>
      </c>
      <c r="J122" s="86" t="str">
        <f t="shared" si="24"/>
        <v>---</v>
      </c>
      <c r="K122" s="86" t="str">
        <f t="shared" si="25"/>
        <v>---</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thickBot="1">
      <c r="B123" s="324"/>
      <c r="C123" s="326" t="s">
        <v>138</v>
      </c>
      <c r="D123" s="327"/>
      <c r="E123" s="207" t="s">
        <v>139</v>
      </c>
      <c r="F123" s="205"/>
      <c r="G123" s="209"/>
      <c r="H123" s="86" t="str">
        <f t="shared" si="22"/>
        <v>---</v>
      </c>
      <c r="I123" s="86" t="str">
        <f t="shared" si="23"/>
        <v>---</v>
      </c>
      <c r="J123" s="86" t="str">
        <f t="shared" si="24"/>
        <v>---</v>
      </c>
      <c r="K123" s="86" t="str">
        <f t="shared" si="25"/>
        <v>---</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thickBot="1">
      <c r="B124" s="324"/>
      <c r="C124" s="326"/>
      <c r="D124" s="327"/>
      <c r="E124" s="207" t="s">
        <v>141</v>
      </c>
      <c r="F124" s="205"/>
      <c r="G124" s="209"/>
      <c r="H124" s="86" t="str">
        <f t="shared" si="22"/>
        <v>---</v>
      </c>
      <c r="I124" s="86" t="str">
        <f t="shared" si="23"/>
        <v>---</v>
      </c>
      <c r="J124" s="86" t="str">
        <f t="shared" si="24"/>
        <v>---</v>
      </c>
      <c r="K124" s="86" t="str">
        <f t="shared" si="25"/>
        <v>---</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thickBot="1">
      <c r="B125" s="324"/>
      <c r="C125" s="326"/>
      <c r="D125" s="327"/>
      <c r="E125" s="207" t="s">
        <v>143</v>
      </c>
      <c r="F125" s="205"/>
      <c r="G125" s="209"/>
      <c r="H125" s="86" t="str">
        <f t="shared" si="22"/>
        <v>---</v>
      </c>
      <c r="I125" s="86" t="str">
        <f t="shared" si="23"/>
        <v>---</v>
      </c>
      <c r="J125" s="86" t="str">
        <f t="shared" si="24"/>
        <v>---</v>
      </c>
      <c r="K125" s="86" t="str">
        <f t="shared" si="25"/>
        <v>---</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thickBot="1">
      <c r="B126" s="324"/>
      <c r="C126" s="326" t="s">
        <v>145</v>
      </c>
      <c r="D126" s="327"/>
      <c r="E126" s="207" t="s">
        <v>146</v>
      </c>
      <c r="F126" s="205"/>
      <c r="G126" s="209"/>
      <c r="H126" s="86" t="str">
        <f t="shared" si="22"/>
        <v>---</v>
      </c>
      <c r="I126" s="86" t="str">
        <f t="shared" si="23"/>
        <v>---</v>
      </c>
      <c r="J126" s="86" t="str">
        <f t="shared" si="24"/>
        <v>---</v>
      </c>
      <c r="K126" s="86" t="str">
        <f t="shared" si="25"/>
        <v>---</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5.6" customHeight="1" thickBot="1">
      <c r="B127" s="324"/>
      <c r="C127" s="326"/>
      <c r="D127" s="327"/>
      <c r="E127" s="207" t="s">
        <v>148</v>
      </c>
      <c r="F127" s="205"/>
      <c r="G127" s="209"/>
      <c r="H127" s="86" t="str">
        <f t="shared" si="22"/>
        <v>---</v>
      </c>
      <c r="I127" s="86" t="str">
        <f t="shared" si="23"/>
        <v>---</v>
      </c>
      <c r="J127" s="86" t="str">
        <f t="shared" si="24"/>
        <v>---</v>
      </c>
      <c r="K127" s="86" t="str">
        <f t="shared" si="25"/>
        <v>---</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thickBot="1">
      <c r="B128" s="325"/>
      <c r="C128" s="326"/>
      <c r="D128" s="327"/>
      <c r="E128" s="207" t="s">
        <v>150</v>
      </c>
      <c r="F128" s="205"/>
      <c r="G128" s="209"/>
      <c r="H128" s="86" t="str">
        <f t="shared" si="22"/>
        <v>---</v>
      </c>
      <c r="I128" s="86" t="str">
        <f t="shared" si="23"/>
        <v>---</v>
      </c>
      <c r="J128" s="86" t="str">
        <f t="shared" si="24"/>
        <v>---</v>
      </c>
      <c r="K128" s="86" t="str">
        <f t="shared" si="25"/>
        <v>---</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thickBot="1">
      <c r="B129" s="328">
        <v>3</v>
      </c>
      <c r="C129" s="364" t="s">
        <v>152</v>
      </c>
      <c r="D129" s="365"/>
      <c r="E129" s="207" t="s">
        <v>229</v>
      </c>
      <c r="F129" s="208"/>
      <c r="G129" s="209"/>
      <c r="H129" s="86" t="str">
        <f t="shared" si="22"/>
        <v>---</v>
      </c>
      <c r="I129" s="86" t="str">
        <f t="shared" si="23"/>
        <v>---</v>
      </c>
      <c r="J129" s="86" t="str">
        <f t="shared" si="24"/>
        <v>---</v>
      </c>
      <c r="K129" s="86" t="str">
        <f t="shared" si="25"/>
        <v>---</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324"/>
      <c r="C130" s="331"/>
      <c r="D130" s="332"/>
      <c r="E130" s="207" t="s">
        <v>155</v>
      </c>
      <c r="F130" s="208"/>
      <c r="G130" s="209"/>
      <c r="H130" s="86" t="str">
        <f t="shared" si="22"/>
        <v>---</v>
      </c>
      <c r="I130" s="86" t="str">
        <f t="shared" si="23"/>
        <v>---</v>
      </c>
      <c r="J130" s="86" t="str">
        <f t="shared" si="24"/>
        <v>---</v>
      </c>
      <c r="K130" s="86" t="str">
        <f t="shared" si="25"/>
        <v>---</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324"/>
      <c r="C131" s="366"/>
      <c r="D131" s="367"/>
      <c r="E131" s="207" t="s">
        <v>157</v>
      </c>
      <c r="F131" s="208"/>
      <c r="G131" s="209"/>
      <c r="H131" s="86" t="str">
        <f t="shared" si="22"/>
        <v>---</v>
      </c>
      <c r="I131" s="86" t="str">
        <f t="shared" si="23"/>
        <v>---</v>
      </c>
      <c r="J131" s="86" t="str">
        <f t="shared" si="24"/>
        <v>---</v>
      </c>
      <c r="K131" s="86" t="str">
        <f t="shared" si="25"/>
        <v>---</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324"/>
      <c r="C132" s="364" t="s">
        <v>230</v>
      </c>
      <c r="D132" s="365"/>
      <c r="E132" s="207" t="s">
        <v>231</v>
      </c>
      <c r="F132" s="208"/>
      <c r="G132" s="209"/>
      <c r="H132" s="86" t="str">
        <f t="shared" si="22"/>
        <v>---</v>
      </c>
      <c r="I132" s="86" t="str">
        <f t="shared" si="23"/>
        <v>---</v>
      </c>
      <c r="J132" s="86" t="str">
        <f t="shared" si="24"/>
        <v>---</v>
      </c>
      <c r="K132" s="86" t="str">
        <f t="shared" si="25"/>
        <v>---</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324"/>
      <c r="C133" s="331"/>
      <c r="D133" s="332"/>
      <c r="E133" s="207" t="s">
        <v>232</v>
      </c>
      <c r="F133" s="208"/>
      <c r="G133" s="209"/>
      <c r="H133" s="86" t="str">
        <f t="shared" si="22"/>
        <v>---</v>
      </c>
      <c r="I133" s="86" t="str">
        <f t="shared" si="23"/>
        <v>---</v>
      </c>
      <c r="J133" s="86" t="str">
        <f t="shared" si="24"/>
        <v>---</v>
      </c>
      <c r="K133" s="86" t="str">
        <f t="shared" si="25"/>
        <v>---</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324"/>
      <c r="C134" s="331"/>
      <c r="D134" s="332"/>
      <c r="E134" s="207" t="s">
        <v>164</v>
      </c>
      <c r="F134" s="208"/>
      <c r="G134" s="209"/>
      <c r="H134" s="86" t="str">
        <f t="shared" si="22"/>
        <v>---</v>
      </c>
      <c r="I134" s="86" t="str">
        <f t="shared" si="23"/>
        <v>---</v>
      </c>
      <c r="J134" s="86" t="str">
        <f t="shared" si="24"/>
        <v>---</v>
      </c>
      <c r="K134" s="86" t="str">
        <f t="shared" si="25"/>
        <v>---</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325"/>
      <c r="C135" s="366"/>
      <c r="D135" s="367"/>
      <c r="E135" s="207" t="s">
        <v>235</v>
      </c>
      <c r="F135" s="208"/>
      <c r="G135" s="210"/>
      <c r="H135" s="86" t="str">
        <f t="shared" si="22"/>
        <v>---</v>
      </c>
      <c r="I135" s="86" t="str">
        <f t="shared" si="23"/>
        <v>---</v>
      </c>
      <c r="J135" s="86" t="str">
        <f t="shared" si="24"/>
        <v>---</v>
      </c>
      <c r="K135" s="86" t="str">
        <f t="shared" si="25"/>
        <v>---</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6.899999999999999" thickBot="1">
      <c r="B136" s="207" t="s">
        <v>168</v>
      </c>
      <c r="C136" s="126"/>
      <c r="D136" s="126"/>
      <c r="E136" s="126"/>
      <c r="F136" s="88"/>
      <c r="G136" s="85"/>
      <c r="H136" s="89">
        <f>AX42</f>
        <v>0</v>
      </c>
      <c r="I136" s="89">
        <f>AX36</f>
        <v>0</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6.899999999999999" thickBot="1">
      <c r="B137" s="207" t="s">
        <v>170</v>
      </c>
      <c r="C137" s="126"/>
      <c r="D137" s="126"/>
      <c r="E137" s="126"/>
      <c r="F137" s="88"/>
      <c r="G137" s="85"/>
      <c r="H137" s="89">
        <f>AY42</f>
        <v>0</v>
      </c>
      <c r="I137" s="89">
        <f>AY36</f>
        <v>0</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6.899999999999999" thickBot="1">
      <c r="B138" s="207" t="s">
        <v>172</v>
      </c>
      <c r="C138" s="126"/>
      <c r="D138" s="126"/>
      <c r="E138" s="126"/>
      <c r="F138" s="88"/>
      <c r="G138" s="85"/>
      <c r="H138" s="89">
        <f>AZ42</f>
        <v>0</v>
      </c>
      <c r="I138" s="89">
        <f>AZ36</f>
        <v>0</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6.899999999999999" thickBot="1">
      <c r="B139" s="90"/>
      <c r="C139" s="123"/>
      <c r="D139" s="124" t="s">
        <v>174</v>
      </c>
      <c r="E139" s="125"/>
      <c r="F139" s="91"/>
      <c r="G139" s="92"/>
      <c r="H139" s="93" t="str">
        <f>BA43</f>
        <v/>
      </c>
      <c r="I139" s="93" t="str">
        <f>BA37</f>
        <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ht="13.9">
      <c r="B140" s="1"/>
      <c r="C140" s="1"/>
      <c r="D140" s="1"/>
      <c r="E140" s="1"/>
      <c r="F140" s="1"/>
      <c r="G140" s="1"/>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3.15" customHeight="1">
      <c r="B141" s="315" t="s">
        <v>234</v>
      </c>
      <c r="C141" s="316"/>
      <c r="D141" s="316"/>
      <c r="E141" s="316"/>
      <c r="F141" s="316"/>
      <c r="G141" s="316"/>
      <c r="H141" s="316"/>
      <c r="I141" s="316"/>
      <c r="J141" s="316"/>
      <c r="K141" s="317"/>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ht="13.9">
      <c r="B142" s="318"/>
      <c r="C142" s="319"/>
      <c r="D142" s="319"/>
      <c r="E142" s="319"/>
      <c r="F142" s="319"/>
      <c r="G142" s="319"/>
      <c r="H142" s="319"/>
      <c r="I142" s="319"/>
      <c r="J142" s="319"/>
      <c r="K142" s="320"/>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ht="13.9">
      <c r="B143" s="318"/>
      <c r="C143" s="319"/>
      <c r="D143" s="319"/>
      <c r="E143" s="319"/>
      <c r="F143" s="319"/>
      <c r="G143" s="319"/>
      <c r="H143" s="319"/>
      <c r="I143" s="319"/>
      <c r="J143" s="319"/>
      <c r="K143" s="320"/>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ht="13.9">
      <c r="B144" s="318"/>
      <c r="C144" s="319"/>
      <c r="D144" s="319"/>
      <c r="E144" s="319"/>
      <c r="F144" s="319"/>
      <c r="G144" s="319"/>
      <c r="H144" s="319"/>
      <c r="I144" s="319"/>
      <c r="J144" s="319"/>
      <c r="K144" s="320"/>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ht="13.9">
      <c r="B145" s="318"/>
      <c r="C145" s="319"/>
      <c r="D145" s="319"/>
      <c r="E145" s="319"/>
      <c r="F145" s="319"/>
      <c r="G145" s="319"/>
      <c r="H145" s="319"/>
      <c r="I145" s="319"/>
      <c r="J145" s="319"/>
      <c r="K145" s="320"/>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ht="13.9">
      <c r="B146" s="318"/>
      <c r="C146" s="319"/>
      <c r="D146" s="319"/>
      <c r="E146" s="319"/>
      <c r="F146" s="319"/>
      <c r="G146" s="319"/>
      <c r="H146" s="319"/>
      <c r="I146" s="319"/>
      <c r="J146" s="319"/>
      <c r="K146" s="320"/>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ht="13.9">
      <c r="B147" s="318"/>
      <c r="C147" s="319"/>
      <c r="D147" s="319"/>
      <c r="E147" s="319"/>
      <c r="F147" s="319"/>
      <c r="G147" s="319"/>
      <c r="H147" s="319"/>
      <c r="I147" s="319"/>
      <c r="J147" s="319"/>
      <c r="K147" s="320"/>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ht="13.9">
      <c r="B148" s="318"/>
      <c r="C148" s="319"/>
      <c r="D148" s="319"/>
      <c r="E148" s="319"/>
      <c r="F148" s="319"/>
      <c r="G148" s="319"/>
      <c r="H148" s="319"/>
      <c r="I148" s="319"/>
      <c r="J148" s="319"/>
      <c r="K148" s="320"/>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ht="13.9">
      <c r="B149" s="318"/>
      <c r="C149" s="319"/>
      <c r="D149" s="319"/>
      <c r="E149" s="319"/>
      <c r="F149" s="319"/>
      <c r="G149" s="319"/>
      <c r="H149" s="319"/>
      <c r="I149" s="319"/>
      <c r="J149" s="319"/>
      <c r="K149" s="320"/>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ht="13.9">
      <c r="B150" s="318"/>
      <c r="C150" s="319"/>
      <c r="D150" s="319"/>
      <c r="E150" s="319"/>
      <c r="F150" s="319"/>
      <c r="G150" s="319"/>
      <c r="H150" s="319"/>
      <c r="I150" s="319"/>
      <c r="J150" s="319"/>
      <c r="K150" s="320"/>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ht="13.9">
      <c r="B151" s="318"/>
      <c r="C151" s="319"/>
      <c r="D151" s="319"/>
      <c r="E151" s="319"/>
      <c r="F151" s="319"/>
      <c r="G151" s="319"/>
      <c r="H151" s="319"/>
      <c r="I151" s="319"/>
      <c r="J151" s="319"/>
      <c r="K151" s="320"/>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ht="13.9">
      <c r="B152" s="318"/>
      <c r="C152" s="319"/>
      <c r="D152" s="319"/>
      <c r="E152" s="319"/>
      <c r="F152" s="319"/>
      <c r="G152" s="319"/>
      <c r="H152" s="319"/>
      <c r="I152" s="319"/>
      <c r="J152" s="319"/>
      <c r="K152" s="320"/>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ht="13.9">
      <c r="B153" s="318"/>
      <c r="C153" s="319"/>
      <c r="D153" s="319"/>
      <c r="E153" s="319"/>
      <c r="F153" s="319"/>
      <c r="G153" s="319"/>
      <c r="H153" s="319"/>
      <c r="I153" s="319"/>
      <c r="J153" s="319"/>
      <c r="K153" s="320"/>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ht="13.9">
      <c r="B154" s="318"/>
      <c r="C154" s="319"/>
      <c r="D154" s="319"/>
      <c r="E154" s="319"/>
      <c r="F154" s="319"/>
      <c r="G154" s="319"/>
      <c r="H154" s="319"/>
      <c r="I154" s="319"/>
      <c r="J154" s="319"/>
      <c r="K154" s="320"/>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ht="13.9">
      <c r="B155" s="321"/>
      <c r="C155" s="322"/>
      <c r="D155" s="322"/>
      <c r="E155" s="322"/>
      <c r="F155" s="322"/>
      <c r="G155" s="322"/>
      <c r="H155" s="322"/>
      <c r="I155" s="322"/>
      <c r="J155" s="322"/>
      <c r="K155" s="323"/>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ht="13.9">
      <c r="B156" s="1"/>
      <c r="C156" s="1"/>
      <c r="D156" s="1"/>
      <c r="E156" s="1"/>
      <c r="F156" s="1"/>
      <c r="G156" s="1"/>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ht="13.9">
      <c r="B157" s="1"/>
      <c r="C157" s="1"/>
      <c r="D157" s="1"/>
      <c r="E157" s="1"/>
      <c r="F157" s="1"/>
      <c r="G157" s="1"/>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ht="13.9" hidden="1">
      <c r="B158" s="1"/>
      <c r="C158" s="1"/>
      <c r="D158" s="1"/>
      <c r="E158" s="1"/>
      <c r="F158" s="1"/>
      <c r="G158" s="1"/>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ht="13.9" hidden="1">
      <c r="B159" s="1"/>
      <c r="C159" s="1"/>
      <c r="D159" s="1"/>
      <c r="E159" s="1"/>
      <c r="F159" s="1"/>
      <c r="G159" s="1"/>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ht="13.9" hidden="1">
      <c r="B160" s="1"/>
      <c r="C160" s="1"/>
      <c r="D160" s="1"/>
      <c r="E160" s="1"/>
      <c r="F160" s="1"/>
      <c r="G160" s="1"/>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ht="13.9" hidden="1">
      <c r="B161" s="1"/>
      <c r="C161" s="1"/>
      <c r="D161" s="1"/>
      <c r="E161" s="1"/>
      <c r="F161" s="1"/>
      <c r="G161" s="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ht="13.9" hidden="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ht="13.9" hidden="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ht="13.9" hidden="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ht="13.9" hidden="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ht="13.9" hidden="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ht="13.9" hidden="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ht="13.9" hidden="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ht="13.9" hidden="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ht="13.9" hidden="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ht="13.9" hidden="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ht="13.9" hidden="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ht="13.9" hidden="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sheetData>
  <protectedRanges>
    <protectedRange sqref="BL37:BV58 BR78:BR107 BV3:CE27 AR113:AT137 Y3:AH27" name="Expected"/>
    <protectedRange sqref="H3:K27" name="Year4Range"/>
    <protectedRange sqref="X3:X27 L3:R27" name="Year5Range"/>
  </protectedRanges>
  <mergeCells count="40">
    <mergeCell ref="B141:K155"/>
    <mergeCell ref="B117:B128"/>
    <mergeCell ref="C117:D119"/>
    <mergeCell ref="C120:D122"/>
    <mergeCell ref="C123:D125"/>
    <mergeCell ref="C126:D128"/>
    <mergeCell ref="B129:B135"/>
    <mergeCell ref="C129:D131"/>
    <mergeCell ref="C132:D135"/>
    <mergeCell ref="B111:B116"/>
    <mergeCell ref="C111:D112"/>
    <mergeCell ref="C113:D116"/>
    <mergeCell ref="B31:F31"/>
    <mergeCell ref="B33:C34"/>
    <mergeCell ref="B35:K35"/>
    <mergeCell ref="B36:D36"/>
    <mergeCell ref="E36:H36"/>
    <mergeCell ref="I36:K36"/>
    <mergeCell ref="B37:D37"/>
    <mergeCell ref="E37:H37"/>
    <mergeCell ref="I37:K37"/>
    <mergeCell ref="C110:D110"/>
    <mergeCell ref="E110:G110"/>
    <mergeCell ref="G72:K72"/>
    <mergeCell ref="B30:G30"/>
    <mergeCell ref="C2:D2"/>
    <mergeCell ref="E2:G2"/>
    <mergeCell ref="B3:B8"/>
    <mergeCell ref="C3:D4"/>
    <mergeCell ref="C5:D8"/>
    <mergeCell ref="B9:B20"/>
    <mergeCell ref="C9:D11"/>
    <mergeCell ref="C12:D14"/>
    <mergeCell ref="C15:D17"/>
    <mergeCell ref="C18:D20"/>
    <mergeCell ref="B21:B27"/>
    <mergeCell ref="C21:D23"/>
    <mergeCell ref="C24:D27"/>
    <mergeCell ref="B28:G28"/>
    <mergeCell ref="B29:G29"/>
  </mergeCells>
  <conditionalFormatting sqref="D43:D45 F43:F45 H43:H45 J43:J45">
    <cfRule type="containsErrors" dxfId="29" priority="11">
      <formula>ISERROR(D43)</formula>
    </cfRule>
  </conditionalFormatting>
  <conditionalFormatting sqref="H111:I135">
    <cfRule type="containsText" dxfId="28" priority="1" operator="containsText" text="error">
      <formula>NOT(ISERROR(SEARCH("error",H111)))</formula>
    </cfRule>
  </conditionalFormatting>
  <conditionalFormatting sqref="H3:K9 R3:R27 Y3:AH27 AK3:AT27 AV3:AV27 BJ3:BT27 BV3:CE27 L4:L21 M4:Q27 I10:K12 H10:H27 K13:K21 I13:J27 K22:L27">
    <cfRule type="containsText" dxfId="27" priority="8" operator="containsText" text="*80">
      <formula>NOT(ISERROR(SEARCH("*80",H3)))</formula>
    </cfRule>
    <cfRule type="containsText" dxfId="26" priority="9" operator="containsText" text="60-79">
      <formula>NOT(ISERROR(SEARCH("60-79",H3)))</formula>
    </cfRule>
    <cfRule type="containsText" dxfId="25" priority="10" operator="containsText" text="&lt;60">
      <formula>NOT(ISERROR(SEARCH("&lt;60",H3)))</formula>
    </cfRule>
  </conditionalFormatting>
  <conditionalFormatting sqref="I111:K135 H111:H139">
    <cfRule type="containsText" dxfId="24" priority="2" operator="containsText" text="80">
      <formula>NOT(ISERROR(SEARCH("80",H111)))</formula>
    </cfRule>
    <cfRule type="containsText" dxfId="23" priority="3" operator="containsText" text="60-79">
      <formula>NOT(ISERROR(SEARCH("60-79",H111)))</formula>
    </cfRule>
    <cfRule type="containsText" dxfId="22" priority="4" operator="containsText" text="&lt;60">
      <formula>NOT(ISERROR(SEARCH("&lt;60",H111)))</formula>
    </cfRule>
  </conditionalFormatting>
  <conditionalFormatting sqref="L3:Q3">
    <cfRule type="containsText" dxfId="21" priority="5" operator="containsText" text="*80">
      <formula>NOT(ISERROR(SEARCH("*80",L3)))</formula>
    </cfRule>
    <cfRule type="containsText" dxfId="20" priority="6" operator="containsText" text="60-79">
      <formula>NOT(ISERROR(SEARCH("60-79",L3)))</formula>
    </cfRule>
    <cfRule type="containsText" dxfId="19" priority="7" operator="containsText" text="&lt;60">
      <formula>NOT(ISERROR(SEARCH("&lt;60",L3)))</formula>
    </cfRule>
  </conditionalFormatting>
  <dataValidations count="2">
    <dataValidation allowBlank="1" showInputMessage="1" showErrorMessage="1" errorTitle="Error in entry" error="Please use list items only." sqref="BL37:BV58 BJ35:BT35 BJ28:BT31 BV28:CE31 AK3:AT30 AU113:BE137" xr:uid="{5484599A-A804-4000-A954-96FCC2E21BE6}"/>
    <dataValidation type="list" allowBlank="1" showInputMessage="1" showErrorMessage="1" errorTitle="Error in entry" error="Please use list items only." sqref="H3:R27 Y3:AH27" xr:uid="{3380D799-F06D-471F-BBEF-54E6F62C4A41}">
      <formula1>ValidDepts</formula1>
    </dataValidation>
  </dataValidations>
  <pageMargins left="0.70866141732283472" right="0.70866141732283472" top="0.74803149606299213" bottom="0.74803149606299213" header="0.31496062992125984" footer="0.31496062992125984"/>
  <pageSetup paperSize="9" scale="68" fitToHeight="0" orientation="portrait"/>
  <rowBreaks count="1" manualBreakCount="1">
    <brk id="108" max="12" man="1"/>
  </rowBreaks>
  <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AF192-82ED-4556-BF36-5BC2094FC4CF}">
  <sheetPr>
    <pageSetUpPr fitToPage="1"/>
  </sheetPr>
  <dimension ref="A1:CN173"/>
  <sheetViews>
    <sheetView showGridLines="0" topLeftCell="A77" zoomScaleNormal="100" zoomScaleSheetLayoutView="80" zoomScalePageLayoutView="25" workbookViewId="0">
      <selection activeCell="J111" sqref="J111"/>
    </sheetView>
  </sheetViews>
  <sheetFormatPr defaultColWidth="8.7109375" defaultRowHeight="13.9"/>
  <cols>
    <col min="1" max="1" width="2.7109375" style="1" customWidth="1"/>
    <col min="2" max="6" width="10.7109375" style="1" customWidth="1"/>
    <col min="7" max="7" width="20.42578125" style="1" customWidth="1"/>
    <col min="8" max="13" width="10.7109375" style="8" customWidth="1"/>
    <col min="14" max="16" width="10.7109375" style="8" hidden="1" customWidth="1"/>
    <col min="17" max="23" width="10.7109375" style="1" hidden="1" customWidth="1"/>
    <col min="24" max="24" width="2.7109375" style="1" customWidth="1"/>
    <col min="25" max="26" width="10.7109375" style="1" customWidth="1"/>
    <col min="27" max="27" width="10.7109375" style="8" customWidth="1"/>
    <col min="28" max="28" width="10.7109375" style="1" customWidth="1"/>
    <col min="29" max="29" width="11.7109375" style="1" customWidth="1"/>
    <col min="30" max="34" width="10.7109375" style="8" hidden="1" customWidth="1"/>
    <col min="35" max="35" width="2.7109375" style="8" customWidth="1"/>
    <col min="36" max="36" width="5.42578125" style="8" customWidth="1"/>
    <col min="37" max="37" width="12.28515625" style="1" hidden="1" customWidth="1"/>
    <col min="38" max="38" width="9.28515625" style="1" hidden="1" customWidth="1"/>
    <col min="39" max="39" width="15.28515625" style="1" hidden="1" customWidth="1"/>
    <col min="40" max="40" width="10" style="1" hidden="1" customWidth="1"/>
    <col min="41" max="41" width="13.42578125" style="1" hidden="1" customWidth="1"/>
    <col min="42" max="42" width="15.7109375" style="1" hidden="1" customWidth="1"/>
    <col min="43" max="43" width="13.7109375" style="1" hidden="1" customWidth="1"/>
    <col min="44" max="44" width="12.7109375" style="1" hidden="1" customWidth="1"/>
    <col min="45" max="49" width="8.7109375" style="1" hidden="1" customWidth="1"/>
    <col min="50" max="50" width="16.7109375" style="1" hidden="1" customWidth="1"/>
    <col min="51" max="51" width="8.7109375" style="1" hidden="1" customWidth="1"/>
    <col min="52" max="53" width="11.7109375" style="1" hidden="1" customWidth="1"/>
    <col min="54" max="63" width="8.7109375" style="1" hidden="1" customWidth="1"/>
    <col min="64" max="64" width="13" style="8" hidden="1" customWidth="1"/>
    <col min="65" max="65" width="11.28515625" style="8" hidden="1" customWidth="1"/>
    <col min="66" max="68" width="8.7109375" style="8" hidden="1" customWidth="1"/>
    <col min="69" max="71" width="13" style="8" hidden="1" customWidth="1"/>
    <col min="72" max="72" width="11.7109375" style="8" hidden="1" customWidth="1"/>
    <col min="73" max="73" width="7.42578125" style="8" hidden="1" customWidth="1"/>
    <col min="74" max="74" width="13.28515625" style="8" hidden="1" customWidth="1"/>
    <col min="75" max="82" width="7.42578125" style="8" hidden="1" customWidth="1"/>
    <col min="83" max="84" width="6.7109375" style="8" hidden="1" customWidth="1"/>
    <col min="85" max="85" width="8.7109375" style="1" hidden="1" customWidth="1"/>
    <col min="86" max="86" width="11.28515625" style="8" hidden="1" customWidth="1"/>
    <col min="87" max="87" width="8.7109375" style="1" hidden="1" customWidth="1"/>
    <col min="88" max="88" width="8.7109375" style="8" hidden="1" customWidth="1"/>
    <col min="89" max="89" width="8.7109375" style="1" hidden="1" customWidth="1"/>
    <col min="90" max="90" width="8.7109375" style="8" hidden="1" customWidth="1"/>
    <col min="91" max="91" width="8.7109375" style="1" hidden="1" customWidth="1"/>
    <col min="92" max="92" width="8.7109375" style="8" hidden="1" customWidth="1"/>
    <col min="93" max="16383" width="0" style="1" hidden="1" customWidth="1"/>
    <col min="16384" max="16384" width="0.28515625" style="1" customWidth="1"/>
  </cols>
  <sheetData>
    <row r="1" spans="2:92" ht="7.15" customHeight="1">
      <c r="H1" s="2"/>
      <c r="I1" s="3"/>
      <c r="J1" s="3"/>
      <c r="K1" s="3"/>
      <c r="L1" s="3"/>
      <c r="M1" s="4"/>
      <c r="N1" s="4"/>
      <c r="O1" s="4"/>
      <c r="P1" s="4"/>
      <c r="AA1" s="3"/>
      <c r="AD1" s="3"/>
      <c r="AE1" s="3"/>
      <c r="AF1" s="3"/>
      <c r="AG1" s="3"/>
      <c r="AH1" s="3"/>
      <c r="AI1" s="3"/>
      <c r="AJ1" s="3"/>
      <c r="AW1" s="5" t="s">
        <v>38</v>
      </c>
      <c r="AX1" s="5"/>
      <c r="BE1" s="1" t="s">
        <v>39</v>
      </c>
      <c r="BJ1" s="5" t="s">
        <v>40</v>
      </c>
      <c r="BK1" s="5"/>
      <c r="BL1" s="6"/>
      <c r="BM1" s="7"/>
      <c r="BN1" s="3"/>
      <c r="BO1" s="3"/>
      <c r="BP1" s="3"/>
      <c r="BT1" s="4"/>
      <c r="BU1" s="4"/>
      <c r="BV1" s="9" t="s">
        <v>41</v>
      </c>
      <c r="BW1" s="10"/>
      <c r="BX1" s="10"/>
      <c r="BY1" s="10"/>
      <c r="BZ1" s="11"/>
      <c r="CH1" s="3"/>
      <c r="CJ1" s="3"/>
      <c r="CL1" s="3"/>
      <c r="CN1" s="3"/>
    </row>
    <row r="2" spans="2:92" ht="41.65" customHeight="1">
      <c r="B2" s="12" t="s">
        <v>42</v>
      </c>
      <c r="C2" s="266" t="s">
        <v>43</v>
      </c>
      <c r="D2" s="267"/>
      <c r="E2" s="266" t="s">
        <v>44</v>
      </c>
      <c r="F2" s="268"/>
      <c r="G2" s="267"/>
      <c r="H2" s="152" t="s">
        <v>45</v>
      </c>
      <c r="I2" s="145" t="s">
        <v>46</v>
      </c>
      <c r="J2" s="147" t="s">
        <v>47</v>
      </c>
      <c r="K2" s="153" t="s">
        <v>48</v>
      </c>
      <c r="L2" s="148" t="s">
        <v>49</v>
      </c>
      <c r="M2" s="13" t="s">
        <v>50</v>
      </c>
      <c r="N2" s="13" t="s">
        <v>51</v>
      </c>
      <c r="O2" s="13" t="s">
        <v>52</v>
      </c>
      <c r="P2" s="13" t="s">
        <v>53</v>
      </c>
      <c r="Q2" s="13" t="s">
        <v>54</v>
      </c>
      <c r="R2" s="14" t="s">
        <v>55</v>
      </c>
      <c r="Y2" s="146" t="s">
        <v>56</v>
      </c>
      <c r="Z2" s="150" t="s">
        <v>57</v>
      </c>
      <c r="AA2" s="154" t="s">
        <v>58</v>
      </c>
      <c r="AB2" s="149" t="s">
        <v>59</v>
      </c>
      <c r="AC2" s="151" t="s">
        <v>60</v>
      </c>
      <c r="AD2" s="15" t="s">
        <v>61</v>
      </c>
      <c r="AE2" s="15" t="s">
        <v>62</v>
      </c>
      <c r="AF2" s="15" t="s">
        <v>63</v>
      </c>
      <c r="AG2" s="15" t="s">
        <v>64</v>
      </c>
      <c r="AH2" s="15" t="s">
        <v>65</v>
      </c>
      <c r="AK2" s="16" t="s">
        <v>66</v>
      </c>
      <c r="AL2" s="16" t="s">
        <v>67</v>
      </c>
      <c r="AM2" s="16" t="s">
        <v>68</v>
      </c>
      <c r="AN2" s="16" t="s">
        <v>69</v>
      </c>
      <c r="AO2" s="16" t="s">
        <v>70</v>
      </c>
      <c r="AP2" s="16" t="s">
        <v>71</v>
      </c>
      <c r="AQ2" s="16" t="s">
        <v>72</v>
      </c>
      <c r="AR2" s="16" t="s">
        <v>73</v>
      </c>
      <c r="AS2" s="16" t="s">
        <v>74</v>
      </c>
      <c r="AT2" s="16" t="s">
        <v>75</v>
      </c>
      <c r="AW2" s="17" t="s">
        <v>76</v>
      </c>
      <c r="AX2" s="17" t="s">
        <v>77</v>
      </c>
      <c r="AY2" s="17" t="s">
        <v>78</v>
      </c>
      <c r="AZ2" s="17" t="s">
        <v>79</v>
      </c>
      <c r="BA2" s="17" t="s">
        <v>80</v>
      </c>
      <c r="BB2" s="17" t="s">
        <v>81</v>
      </c>
      <c r="BC2" s="17" t="s">
        <v>82</v>
      </c>
      <c r="BE2" s="1" t="s">
        <v>83</v>
      </c>
      <c r="BF2" s="1" t="s">
        <v>84</v>
      </c>
      <c r="BJ2" s="18" t="s">
        <v>85</v>
      </c>
      <c r="BK2" s="18" t="s">
        <v>86</v>
      </c>
      <c r="BL2" s="18" t="s">
        <v>87</v>
      </c>
      <c r="BM2" s="18" t="s">
        <v>88</v>
      </c>
      <c r="BN2" s="18" t="s">
        <v>89</v>
      </c>
      <c r="BO2" s="18" t="s">
        <v>90</v>
      </c>
      <c r="BP2" s="18" t="s">
        <v>91</v>
      </c>
      <c r="BQ2" s="18" t="s">
        <v>92</v>
      </c>
      <c r="BR2" s="18" t="s">
        <v>93</v>
      </c>
      <c r="BS2" s="18" t="s">
        <v>94</v>
      </c>
      <c r="BT2" s="18" t="s">
        <v>95</v>
      </c>
      <c r="BV2" s="19" t="s">
        <v>96</v>
      </c>
      <c r="BW2" s="19" t="s">
        <v>97</v>
      </c>
      <c r="BX2" s="19" t="s">
        <v>98</v>
      </c>
      <c r="BY2" s="19" t="s">
        <v>99</v>
      </c>
      <c r="BZ2" s="19" t="s">
        <v>100</v>
      </c>
      <c r="CA2" s="19" t="s">
        <v>101</v>
      </c>
      <c r="CB2" s="19" t="s">
        <v>102</v>
      </c>
      <c r="CC2" s="19" t="s">
        <v>103</v>
      </c>
      <c r="CD2" s="19" t="s">
        <v>104</v>
      </c>
      <c r="CE2" s="19" t="s">
        <v>105</v>
      </c>
    </row>
    <row r="3" spans="2:92" ht="13.5" customHeight="1">
      <c r="B3" s="269">
        <v>1</v>
      </c>
      <c r="C3" s="272" t="s">
        <v>106</v>
      </c>
      <c r="D3" s="273"/>
      <c r="E3" s="20" t="s">
        <v>107</v>
      </c>
      <c r="F3" s="21"/>
      <c r="G3" s="22"/>
      <c r="H3" s="164" t="s">
        <v>116</v>
      </c>
      <c r="I3" s="25" t="s">
        <v>108</v>
      </c>
      <c r="J3" s="25" t="s">
        <v>108</v>
      </c>
      <c r="K3" s="25" t="s">
        <v>108</v>
      </c>
      <c r="L3" s="25" t="s">
        <v>108</v>
      </c>
      <c r="M3" s="164" t="s">
        <v>108</v>
      </c>
      <c r="N3" s="24" t="s">
        <v>109</v>
      </c>
      <c r="O3" s="24" t="s">
        <v>109</v>
      </c>
      <c r="P3" s="24" t="s">
        <v>109</v>
      </c>
      <c r="Q3" s="24" t="s">
        <v>109</v>
      </c>
      <c r="R3" s="26" t="s">
        <v>109</v>
      </c>
      <c r="Y3" s="25" t="s">
        <v>108</v>
      </c>
      <c r="Z3" s="25" t="s">
        <v>108</v>
      </c>
      <c r="AA3" s="25" t="s">
        <v>108</v>
      </c>
      <c r="AB3" s="25" t="s">
        <v>108</v>
      </c>
      <c r="AC3" s="164" t="s">
        <v>110</v>
      </c>
      <c r="AD3" s="23" t="s">
        <v>109</v>
      </c>
      <c r="AE3" s="23" t="s">
        <v>109</v>
      </c>
      <c r="AF3" s="23" t="s">
        <v>109</v>
      </c>
      <c r="AG3" s="23" t="s">
        <v>109</v>
      </c>
      <c r="AH3" s="23" t="s">
        <v>109</v>
      </c>
      <c r="AK3" s="27" t="str">
        <f t="shared" ref="AK3:AT25" si="0">IFERROR(IF(I3="---","",IF(Y3="---","No Target Set",IF(BV3=BK3,"On Target",IF(BV3&gt;BK3,"Behind",IF(BV3&lt;BK3,"Ahead"))))),"")</f>
        <v>On Target</v>
      </c>
      <c r="AL3" s="27" t="str">
        <f t="shared" si="0"/>
        <v>On Target</v>
      </c>
      <c r="AM3" s="27" t="str">
        <f t="shared" si="0"/>
        <v>On Target</v>
      </c>
      <c r="AN3" s="27" t="str">
        <f t="shared" si="0"/>
        <v>On Target</v>
      </c>
      <c r="AO3" s="27" t="str">
        <f t="shared" si="0"/>
        <v>Behind</v>
      </c>
      <c r="AP3" s="27" t="str">
        <f t="shared" si="0"/>
        <v/>
      </c>
      <c r="AQ3" s="27" t="str">
        <f t="shared" si="0"/>
        <v/>
      </c>
      <c r="AR3" s="27" t="str">
        <f t="shared" si="0"/>
        <v/>
      </c>
      <c r="AS3" s="27" t="str">
        <f t="shared" si="0"/>
        <v/>
      </c>
      <c r="AT3" s="27" t="str">
        <f t="shared" si="0"/>
        <v/>
      </c>
      <c r="AV3" s="28"/>
      <c r="AW3" s="29" t="s">
        <v>111</v>
      </c>
      <c r="AX3" s="30" t="str">
        <f t="shared" ref="AX3:AX27" si="1">_xlfn.IFNA(LOOKUP(2,1/(H3:R3&lt;&gt;"---"),H3:R3),"---")</f>
        <v>60-79</v>
      </c>
      <c r="AY3" s="50">
        <f>VALUE(IF(AX3="---","",VLOOKUP(AX3,List1678345679103[],2,FALSE)))</f>
        <v>0.5</v>
      </c>
      <c r="AZ3" s="1" t="str">
        <f t="shared" ref="AZ3:AZ27" si="2">_xlfn.IFNA(LOOKUP(2,1/(H3:Q3&lt;&gt;"---"),X3:AF3),"---")</f>
        <v>≥80</v>
      </c>
      <c r="BA3" s="1">
        <f>VALUE(IF(AZ3="---","",VLOOKUP(AZ3,List1678345679103[],2,FALSE)))</f>
        <v>1</v>
      </c>
      <c r="BB3" s="1" t="str">
        <f t="shared" ref="BB3:BB27" si="3">_xlfn.IFNA(LOOKUP(2,1/(AK3:AT3&lt;&gt;""),AK3:AT3),"---")</f>
        <v>Behind</v>
      </c>
      <c r="BC3" s="1" t="str">
        <f t="shared" ref="BC3:BC27" si="4">_xlfn.IFNA(LOOKUP(2,1/(H3:R3&lt;&gt;"---"),H$2:R$2),"---")</f>
        <v>Actual Year 5</v>
      </c>
      <c r="BE3" s="31" t="s">
        <v>109</v>
      </c>
      <c r="BI3" s="29" t="s">
        <v>111</v>
      </c>
      <c r="BJ3" s="161">
        <f>IF(H3="---","",VLOOKUP(H3,List1678345679103[],2,FALSE))</f>
        <v>0</v>
      </c>
      <c r="BK3" s="161">
        <f>IF(I3="---","",VLOOKUP(I3,List1678345679103[],2,FALSE))</f>
        <v>0.5</v>
      </c>
      <c r="BL3" s="161">
        <f>IF(J3="---","",VLOOKUP(J3,List1678345679103[],2,FALSE))</f>
        <v>0.5</v>
      </c>
      <c r="BM3" s="161">
        <f>IF(K3="---","",VLOOKUP(K3,List1678345679103[],2,FALSE))</f>
        <v>0.5</v>
      </c>
      <c r="BN3" s="161">
        <f>IF(L3="---","",VLOOKUP(L3,List1678345679103[],2,FALSE))</f>
        <v>0.5</v>
      </c>
      <c r="BO3" s="161">
        <f>IF(M3="---","",VLOOKUP(M3,List1678345679103[],2,FALSE))</f>
        <v>0.5</v>
      </c>
      <c r="BP3" s="161" t="str">
        <f>IF(N3="---","",VLOOKUP(N3,List1678345679103[],2,FALSE))</f>
        <v/>
      </c>
      <c r="BQ3" s="161" t="str">
        <f>IF(O3="---","",VLOOKUP(O3,List1678345679103[],2,FALSE))</f>
        <v/>
      </c>
      <c r="BR3" s="161" t="str">
        <f>IF(P3="---","",VLOOKUP(P3,List1678345679103[],2,FALSE))</f>
        <v/>
      </c>
      <c r="BS3" s="161" t="str">
        <f>IF(Q3="---","",VLOOKUP(Q3,List1678345679103[],2,FALSE))</f>
        <v/>
      </c>
      <c r="BT3" s="161" t="str">
        <f>IF(R3="---","",VLOOKUP(R3,List1678345679103[],2,FALSE))</f>
        <v/>
      </c>
      <c r="BU3" s="29" t="s">
        <v>111</v>
      </c>
      <c r="BV3" s="161">
        <f>IF(Y3="---","",VLOOKUP(Y3,List1678345679103[],2,FALSE))</f>
        <v>0.5</v>
      </c>
      <c r="BW3" s="161">
        <f>IF(Z3="---","",VLOOKUP(Z3,List1678345679103[],2,FALSE))</f>
        <v>0.5</v>
      </c>
      <c r="BX3" s="161">
        <f>IF(AA3="---","",VLOOKUP(AA3,List1678345679103[],2,FALSE))</f>
        <v>0.5</v>
      </c>
      <c r="BY3" s="161">
        <f>IF(AB3="---","",VLOOKUP(AB3,List1678345679103[],2,FALSE))</f>
        <v>0.5</v>
      </c>
      <c r="BZ3" s="161">
        <f>IF(AC3="---","",VLOOKUP(AC3,List1678345679103[],2,FALSE))</f>
        <v>1</v>
      </c>
      <c r="CA3" s="161" t="str">
        <f>IF(AD3="---","",VLOOKUP(AD3,List1678345679103[],2,FALSE))</f>
        <v/>
      </c>
      <c r="CB3" s="161" t="str">
        <f>IF(AE3="---","",VLOOKUP(AE3,List1678345679103[],2,FALSE))</f>
        <v/>
      </c>
      <c r="CC3" s="161" t="str">
        <f>IF(AF3="---","",VLOOKUP(AF3,List1678345679103[],2,FALSE))</f>
        <v/>
      </c>
      <c r="CD3" s="161" t="str">
        <f>IF(AG3="---","",VLOOKUP(AG3,List1678345679103[],2,FALSE))</f>
        <v/>
      </c>
      <c r="CE3" s="161" t="str">
        <f>IF(AH3="---","",VLOOKUP(AH3,List1678345679103[],2,FALSE))</f>
        <v/>
      </c>
    </row>
    <row r="4" spans="2:92" ht="13.5" customHeight="1">
      <c r="B4" s="270"/>
      <c r="C4" s="272"/>
      <c r="D4" s="273"/>
      <c r="E4" s="20" t="s">
        <v>112</v>
      </c>
      <c r="F4" s="21"/>
      <c r="G4" s="22"/>
      <c r="H4" s="25" t="s">
        <v>116</v>
      </c>
      <c r="I4" s="25" t="s">
        <v>108</v>
      </c>
      <c r="J4" s="25" t="s">
        <v>108</v>
      </c>
      <c r="K4" s="25" t="s">
        <v>110</v>
      </c>
      <c r="L4" s="25" t="s">
        <v>110</v>
      </c>
      <c r="M4" s="32" t="s">
        <v>110</v>
      </c>
      <c r="N4" s="25" t="s">
        <v>109</v>
      </c>
      <c r="O4" s="25" t="s">
        <v>109</v>
      </c>
      <c r="P4" s="25" t="s">
        <v>109</v>
      </c>
      <c r="Q4" s="25" t="s">
        <v>109</v>
      </c>
      <c r="R4" s="32" t="s">
        <v>109</v>
      </c>
      <c r="Y4" s="25" t="s">
        <v>108</v>
      </c>
      <c r="Z4" s="25" t="s">
        <v>108</v>
      </c>
      <c r="AA4" s="25" t="s">
        <v>110</v>
      </c>
      <c r="AB4" s="25" t="s">
        <v>110</v>
      </c>
      <c r="AC4" s="32" t="s">
        <v>110</v>
      </c>
      <c r="AD4" s="23" t="s">
        <v>109</v>
      </c>
      <c r="AE4" s="23" t="s">
        <v>109</v>
      </c>
      <c r="AF4" s="23" t="s">
        <v>109</v>
      </c>
      <c r="AG4" s="23" t="s">
        <v>109</v>
      </c>
      <c r="AH4" s="23" t="s">
        <v>109</v>
      </c>
      <c r="AK4" s="27" t="str">
        <f t="shared" si="0"/>
        <v>On Target</v>
      </c>
      <c r="AL4" s="27" t="str">
        <f t="shared" si="0"/>
        <v>On Target</v>
      </c>
      <c r="AM4" s="27" t="str">
        <f t="shared" si="0"/>
        <v>On Target</v>
      </c>
      <c r="AN4" s="27" t="str">
        <f t="shared" si="0"/>
        <v>On Target</v>
      </c>
      <c r="AO4" s="27" t="str">
        <f t="shared" si="0"/>
        <v>On Target</v>
      </c>
      <c r="AP4" s="27" t="str">
        <f t="shared" si="0"/>
        <v/>
      </c>
      <c r="AQ4" s="27" t="str">
        <f t="shared" si="0"/>
        <v/>
      </c>
      <c r="AR4" s="27" t="str">
        <f t="shared" si="0"/>
        <v/>
      </c>
      <c r="AS4" s="27" t="str">
        <f t="shared" si="0"/>
        <v/>
      </c>
      <c r="AT4" s="27" t="str">
        <f t="shared" si="0"/>
        <v/>
      </c>
      <c r="AV4" s="28"/>
      <c r="AW4" s="29" t="s">
        <v>113</v>
      </c>
      <c r="AX4" s="30" t="str">
        <f t="shared" si="1"/>
        <v>≥80</v>
      </c>
      <c r="AY4" s="50">
        <f>VALUE(IF(AX4="---","",VLOOKUP(AX4,List1678345679103[],2,FALSE)))</f>
        <v>1</v>
      </c>
      <c r="AZ4" s="1" t="str">
        <f t="shared" si="2"/>
        <v>≥80</v>
      </c>
      <c r="BA4" s="1">
        <f>VALUE(IF(AZ4="---","",VLOOKUP(AZ4,List1678345679103[],2,FALSE)))</f>
        <v>1</v>
      </c>
      <c r="BB4" s="1" t="str">
        <f t="shared" si="3"/>
        <v>On Target</v>
      </c>
      <c r="BC4" s="1" t="str">
        <f t="shared" si="4"/>
        <v>Actual Year 5</v>
      </c>
      <c r="BE4" s="33" t="s">
        <v>110</v>
      </c>
      <c r="BF4" s="1">
        <v>1</v>
      </c>
      <c r="BI4" s="29" t="s">
        <v>113</v>
      </c>
      <c r="BJ4" s="161">
        <f>IF(H4="---","",VLOOKUP(H4,List1678345679103[],2,FALSE))</f>
        <v>0</v>
      </c>
      <c r="BK4" s="161">
        <f>IF(I4="---","",VLOOKUP(I4,List1678345679103[],2,FALSE))</f>
        <v>0.5</v>
      </c>
      <c r="BL4" s="161">
        <f>IF(J4="---","",VLOOKUP(J4,List1678345679103[],2,FALSE))</f>
        <v>0.5</v>
      </c>
      <c r="BM4" s="161">
        <f>IF(K4="---","",VLOOKUP(K4,List1678345679103[],2,FALSE))</f>
        <v>1</v>
      </c>
      <c r="BN4" s="161">
        <f>IF(L4="---","",VLOOKUP(L4,List1678345679103[],2,FALSE))</f>
        <v>1</v>
      </c>
      <c r="BO4" s="161">
        <f>IF(M4="---","",VLOOKUP(M4,List1678345679103[],2,FALSE))</f>
        <v>1</v>
      </c>
      <c r="BP4" s="161" t="str">
        <f>IF(N4="---","",VLOOKUP(N4,List1678345679103[],2,FALSE))</f>
        <v/>
      </c>
      <c r="BQ4" s="161" t="str">
        <f>IF(O4="---","",VLOOKUP(O4,List1678345679103[],2,FALSE))</f>
        <v/>
      </c>
      <c r="BR4" s="161" t="str">
        <f>IF(P4="---","",VLOOKUP(P4,List1678345679103[],2,FALSE))</f>
        <v/>
      </c>
      <c r="BS4" s="161" t="str">
        <f>IF(Q4="---","",VLOOKUP(Q4,List1678345679103[],2,FALSE))</f>
        <v/>
      </c>
      <c r="BT4" s="161" t="str">
        <f>IF(R4="---","",VLOOKUP(R4,List1678345679103[],2,FALSE))</f>
        <v/>
      </c>
      <c r="BU4" s="29" t="s">
        <v>113</v>
      </c>
      <c r="BV4" s="161">
        <f>IF(Y4="---","",VLOOKUP(Y4,List1678345679103[],2,FALSE))</f>
        <v>0.5</v>
      </c>
      <c r="BW4" s="161">
        <f>IF(Z4="---","",VLOOKUP(Z4,List1678345679103[],2,FALSE))</f>
        <v>0.5</v>
      </c>
      <c r="BX4" s="161">
        <f>IF(AA4="---","",VLOOKUP(AA4,List1678345679103[],2,FALSE))</f>
        <v>1</v>
      </c>
      <c r="BY4" s="161">
        <f>IF(AB4="---","",VLOOKUP(AB4,List1678345679103[],2,FALSE))</f>
        <v>1</v>
      </c>
      <c r="BZ4" s="161">
        <f>IF(AC4="---","",VLOOKUP(AC4,List1678345679103[],2,FALSE))</f>
        <v>1</v>
      </c>
      <c r="CA4" s="161" t="str">
        <f>IF(AD4="---","",VLOOKUP(AD4,List1678345679103[],2,FALSE))</f>
        <v/>
      </c>
      <c r="CB4" s="161" t="str">
        <f>IF(AE4="---","",VLOOKUP(AE4,List1678345679103[],2,FALSE))</f>
        <v/>
      </c>
      <c r="CC4" s="161" t="str">
        <f>IF(AF4="---","",VLOOKUP(AF4,List1678345679103[],2,FALSE))</f>
        <v/>
      </c>
      <c r="CD4" s="161" t="str">
        <f>IF(AG4="---","",VLOOKUP(AG4,List1678345679103[],2,FALSE))</f>
        <v/>
      </c>
      <c r="CE4" s="161" t="str">
        <f>IF(AH4="---","",VLOOKUP(AH4,List1678345679103[],2,FALSE))</f>
        <v/>
      </c>
    </row>
    <row r="5" spans="2:92" ht="13.5" customHeight="1">
      <c r="B5" s="270"/>
      <c r="C5" s="272" t="s">
        <v>114</v>
      </c>
      <c r="D5" s="273"/>
      <c r="E5" s="20" t="s">
        <v>115</v>
      </c>
      <c r="F5" s="21"/>
      <c r="G5" s="22"/>
      <c r="H5" s="25" t="s">
        <v>116</v>
      </c>
      <c r="I5" s="25" t="s">
        <v>116</v>
      </c>
      <c r="J5" s="25" t="s">
        <v>108</v>
      </c>
      <c r="K5" s="25" t="s">
        <v>110</v>
      </c>
      <c r="L5" s="25" t="s">
        <v>110</v>
      </c>
      <c r="M5" s="32" t="s">
        <v>110</v>
      </c>
      <c r="N5" s="25" t="s">
        <v>109</v>
      </c>
      <c r="O5" s="25" t="s">
        <v>109</v>
      </c>
      <c r="P5" s="25" t="s">
        <v>109</v>
      </c>
      <c r="Q5" s="25" t="s">
        <v>109</v>
      </c>
      <c r="R5" s="32" t="s">
        <v>109</v>
      </c>
      <c r="Y5" s="25" t="s">
        <v>116</v>
      </c>
      <c r="Z5" s="25" t="s">
        <v>108</v>
      </c>
      <c r="AA5" s="25" t="s">
        <v>110</v>
      </c>
      <c r="AB5" s="25" t="s">
        <v>110</v>
      </c>
      <c r="AC5" s="32" t="s">
        <v>110</v>
      </c>
      <c r="AD5" s="23" t="s">
        <v>109</v>
      </c>
      <c r="AE5" s="23" t="s">
        <v>109</v>
      </c>
      <c r="AF5" s="23" t="s">
        <v>109</v>
      </c>
      <c r="AG5" s="23" t="s">
        <v>109</v>
      </c>
      <c r="AH5" s="23" t="s">
        <v>109</v>
      </c>
      <c r="AK5" s="27" t="str">
        <f t="shared" si="0"/>
        <v>On Target</v>
      </c>
      <c r="AL5" s="27" t="str">
        <f t="shared" si="0"/>
        <v>On Target</v>
      </c>
      <c r="AM5" s="27" t="str">
        <f t="shared" si="0"/>
        <v>On Target</v>
      </c>
      <c r="AN5" s="27" t="str">
        <f t="shared" si="0"/>
        <v>On Target</v>
      </c>
      <c r="AO5" s="27" t="str">
        <f t="shared" si="0"/>
        <v>On Target</v>
      </c>
      <c r="AP5" s="27" t="str">
        <f t="shared" si="0"/>
        <v/>
      </c>
      <c r="AQ5" s="27" t="str">
        <f t="shared" si="0"/>
        <v/>
      </c>
      <c r="AR5" s="27" t="str">
        <f t="shared" si="0"/>
        <v/>
      </c>
      <c r="AS5" s="27" t="str">
        <f t="shared" si="0"/>
        <v/>
      </c>
      <c r="AT5" s="27" t="str">
        <f t="shared" si="0"/>
        <v/>
      </c>
      <c r="AV5" s="28"/>
      <c r="AW5" s="29" t="s">
        <v>117</v>
      </c>
      <c r="AX5" s="30" t="str">
        <f t="shared" si="1"/>
        <v>≥80</v>
      </c>
      <c r="AY5" s="50">
        <f>VALUE(IF(AX5="---","",VLOOKUP(AX5,List1678345679103[],2,FALSE)))</f>
        <v>1</v>
      </c>
      <c r="AZ5" s="1" t="str">
        <f t="shared" si="2"/>
        <v>≥80</v>
      </c>
      <c r="BA5" s="1">
        <f>VALUE(IF(AZ5="---","",VLOOKUP(AZ5,List1678345679103[],2,FALSE)))</f>
        <v>1</v>
      </c>
      <c r="BB5" s="1" t="str">
        <f t="shared" si="3"/>
        <v>On Target</v>
      </c>
      <c r="BC5" s="1" t="str">
        <f t="shared" si="4"/>
        <v>Actual Year 5</v>
      </c>
      <c r="BE5" s="34" t="s">
        <v>108</v>
      </c>
      <c r="BF5" s="1">
        <v>0.5</v>
      </c>
      <c r="BI5" s="29" t="s">
        <v>117</v>
      </c>
      <c r="BJ5" s="161">
        <f>IF(H5="---","",VLOOKUP(H5,List1678345679103[],2,FALSE))</f>
        <v>0</v>
      </c>
      <c r="BK5" s="161">
        <f>IF(I5="---","",VLOOKUP(I5,List1678345679103[],2,FALSE))</f>
        <v>0</v>
      </c>
      <c r="BL5" s="161">
        <f>IF(J5="---","",VLOOKUP(J5,List1678345679103[],2,FALSE))</f>
        <v>0.5</v>
      </c>
      <c r="BM5" s="161">
        <f>IF(K5="---","",VLOOKUP(K5,List1678345679103[],2,FALSE))</f>
        <v>1</v>
      </c>
      <c r="BN5" s="161">
        <f>IF(L5="---","",VLOOKUP(L5,List1678345679103[],2,FALSE))</f>
        <v>1</v>
      </c>
      <c r="BO5" s="161">
        <f>IF(M5="---","",VLOOKUP(M5,List1678345679103[],2,FALSE))</f>
        <v>1</v>
      </c>
      <c r="BP5" s="161" t="str">
        <f>IF(N5="---","",VLOOKUP(N5,List1678345679103[],2,FALSE))</f>
        <v/>
      </c>
      <c r="BQ5" s="161" t="str">
        <f>IF(O5="---","",VLOOKUP(O5,List1678345679103[],2,FALSE))</f>
        <v/>
      </c>
      <c r="BR5" s="161" t="str">
        <f>IF(P5="---","",VLOOKUP(P5,List1678345679103[],2,FALSE))</f>
        <v/>
      </c>
      <c r="BS5" s="161" t="str">
        <f>IF(Q5="---","",VLOOKUP(Q5,List1678345679103[],2,FALSE))</f>
        <v/>
      </c>
      <c r="BT5" s="161" t="str">
        <f>IF(R5="---","",VLOOKUP(R5,List1678345679103[],2,FALSE))</f>
        <v/>
      </c>
      <c r="BU5" s="29" t="s">
        <v>117</v>
      </c>
      <c r="BV5" s="161">
        <f>IF(Y5="---","",VLOOKUP(Y5,List1678345679103[],2,FALSE))</f>
        <v>0</v>
      </c>
      <c r="BW5" s="161">
        <f>IF(Z5="---","",VLOOKUP(Z5,List1678345679103[],2,FALSE))</f>
        <v>0.5</v>
      </c>
      <c r="BX5" s="161">
        <f>IF(AA5="---","",VLOOKUP(AA5,List1678345679103[],2,FALSE))</f>
        <v>1</v>
      </c>
      <c r="BY5" s="161">
        <f>IF(AB5="---","",VLOOKUP(AB5,List1678345679103[],2,FALSE))</f>
        <v>1</v>
      </c>
      <c r="BZ5" s="161">
        <f>IF(AC5="---","",VLOOKUP(AC5,List1678345679103[],2,FALSE))</f>
        <v>1</v>
      </c>
      <c r="CA5" s="161" t="str">
        <f>IF(AD5="---","",VLOOKUP(AD5,List1678345679103[],2,FALSE))</f>
        <v/>
      </c>
      <c r="CB5" s="161" t="str">
        <f>IF(AE5="---","",VLOOKUP(AE5,List1678345679103[],2,FALSE))</f>
        <v/>
      </c>
      <c r="CC5" s="161" t="str">
        <f>IF(AF5="---","",VLOOKUP(AF5,List1678345679103[],2,FALSE))</f>
        <v/>
      </c>
      <c r="CD5" s="161" t="str">
        <f>IF(AG5="---","",VLOOKUP(AG5,List1678345679103[],2,FALSE))</f>
        <v/>
      </c>
      <c r="CE5" s="161" t="str">
        <f>IF(AH5="---","",VLOOKUP(AH5,List1678345679103[],2,FALSE))</f>
        <v/>
      </c>
    </row>
    <row r="6" spans="2:92" ht="13.5" customHeight="1">
      <c r="B6" s="270"/>
      <c r="C6" s="272"/>
      <c r="D6" s="273"/>
      <c r="E6" s="20" t="s">
        <v>118</v>
      </c>
      <c r="F6" s="21"/>
      <c r="G6" s="22"/>
      <c r="H6" s="25" t="s">
        <v>116</v>
      </c>
      <c r="I6" s="25" t="s">
        <v>116</v>
      </c>
      <c r="J6" s="25" t="s">
        <v>116</v>
      </c>
      <c r="K6" s="25" t="s">
        <v>116</v>
      </c>
      <c r="L6" s="25" t="s">
        <v>116</v>
      </c>
      <c r="M6" s="32" t="s">
        <v>108</v>
      </c>
      <c r="N6" s="25" t="s">
        <v>109</v>
      </c>
      <c r="O6" s="25" t="s">
        <v>109</v>
      </c>
      <c r="P6" s="25" t="s">
        <v>109</v>
      </c>
      <c r="Q6" s="25" t="s">
        <v>109</v>
      </c>
      <c r="R6" s="32" t="s">
        <v>109</v>
      </c>
      <c r="Y6" s="25" t="s">
        <v>116</v>
      </c>
      <c r="Z6" s="25" t="s">
        <v>116</v>
      </c>
      <c r="AA6" s="25" t="s">
        <v>108</v>
      </c>
      <c r="AB6" s="25" t="s">
        <v>108</v>
      </c>
      <c r="AC6" s="32" t="s">
        <v>110</v>
      </c>
      <c r="AD6" s="23" t="s">
        <v>109</v>
      </c>
      <c r="AE6" s="23" t="s">
        <v>109</v>
      </c>
      <c r="AF6" s="23" t="s">
        <v>109</v>
      </c>
      <c r="AG6" s="23" t="s">
        <v>109</v>
      </c>
      <c r="AH6" s="23" t="s">
        <v>109</v>
      </c>
      <c r="AK6" s="27" t="str">
        <f t="shared" si="0"/>
        <v>On Target</v>
      </c>
      <c r="AL6" s="27" t="str">
        <f t="shared" si="0"/>
        <v>On Target</v>
      </c>
      <c r="AM6" s="27" t="str">
        <f t="shared" si="0"/>
        <v>Behind</v>
      </c>
      <c r="AN6" s="27" t="str">
        <f t="shared" si="0"/>
        <v>Behind</v>
      </c>
      <c r="AO6" s="27" t="str">
        <f t="shared" si="0"/>
        <v>Behind</v>
      </c>
      <c r="AP6" s="27" t="str">
        <f t="shared" si="0"/>
        <v/>
      </c>
      <c r="AQ6" s="27" t="str">
        <f t="shared" si="0"/>
        <v/>
      </c>
      <c r="AR6" s="27" t="str">
        <f t="shared" si="0"/>
        <v/>
      </c>
      <c r="AS6" s="27" t="str">
        <f t="shared" si="0"/>
        <v/>
      </c>
      <c r="AT6" s="27" t="str">
        <f t="shared" si="0"/>
        <v/>
      </c>
      <c r="AV6" s="28"/>
      <c r="AW6" s="29" t="s">
        <v>119</v>
      </c>
      <c r="AX6" s="30" t="str">
        <f t="shared" si="1"/>
        <v>60-79</v>
      </c>
      <c r="AY6" s="50">
        <f>VALUE(IF(AX6="---","",VLOOKUP(AX6,List1678345679103[],2,FALSE)))</f>
        <v>0.5</v>
      </c>
      <c r="AZ6" s="1" t="str">
        <f t="shared" si="2"/>
        <v>≥80</v>
      </c>
      <c r="BA6" s="1">
        <f>VALUE(IF(AZ6="---","",VLOOKUP(AZ6,List1678345679103[],2,FALSE)))</f>
        <v>1</v>
      </c>
      <c r="BB6" s="1" t="str">
        <f t="shared" si="3"/>
        <v>Behind</v>
      </c>
      <c r="BC6" s="1" t="str">
        <f t="shared" si="4"/>
        <v>Actual Year 5</v>
      </c>
      <c r="BE6" s="35" t="s">
        <v>116</v>
      </c>
      <c r="BF6" s="1">
        <v>0</v>
      </c>
      <c r="BI6" s="29" t="s">
        <v>119</v>
      </c>
      <c r="BJ6" s="161">
        <f>IF(H6="---","",VLOOKUP(H6,List1678345679103[],2,FALSE))</f>
        <v>0</v>
      </c>
      <c r="BK6" s="161">
        <f>IF(I6="---","",VLOOKUP(I6,List1678345679103[],2,FALSE))</f>
        <v>0</v>
      </c>
      <c r="BL6" s="161">
        <f>IF(J6="---","",VLOOKUP(J6,List1678345679103[],2,FALSE))</f>
        <v>0</v>
      </c>
      <c r="BM6" s="161">
        <f>IF(K6="---","",VLOOKUP(K6,List1678345679103[],2,FALSE))</f>
        <v>0</v>
      </c>
      <c r="BN6" s="161">
        <f>IF(L6="---","",VLOOKUP(L6,List1678345679103[],2,FALSE))</f>
        <v>0</v>
      </c>
      <c r="BO6" s="161">
        <f>IF(M6="---","",VLOOKUP(M6,List1678345679103[],2,FALSE))</f>
        <v>0.5</v>
      </c>
      <c r="BP6" s="161" t="str">
        <f>IF(N6="---","",VLOOKUP(N6,List1678345679103[],2,FALSE))</f>
        <v/>
      </c>
      <c r="BQ6" s="161" t="str">
        <f>IF(O6="---","",VLOOKUP(O6,List1678345679103[],2,FALSE))</f>
        <v/>
      </c>
      <c r="BR6" s="161" t="str">
        <f>IF(P6="---","",VLOOKUP(P6,List1678345679103[],2,FALSE))</f>
        <v/>
      </c>
      <c r="BS6" s="161" t="str">
        <f>IF(Q6="---","",VLOOKUP(Q6,List1678345679103[],2,FALSE))</f>
        <v/>
      </c>
      <c r="BT6" s="161" t="str">
        <f>IF(R6="---","",VLOOKUP(R6,List1678345679103[],2,FALSE))</f>
        <v/>
      </c>
      <c r="BU6" s="29" t="s">
        <v>119</v>
      </c>
      <c r="BV6" s="161">
        <f>IF(Y6="---","",VLOOKUP(Y6,List1678345679103[],2,FALSE))</f>
        <v>0</v>
      </c>
      <c r="BW6" s="161">
        <f>IF(Z6="---","",VLOOKUP(Z6,List1678345679103[],2,FALSE))</f>
        <v>0</v>
      </c>
      <c r="BX6" s="161">
        <f>IF(AA6="---","",VLOOKUP(AA6,List1678345679103[],2,FALSE))</f>
        <v>0.5</v>
      </c>
      <c r="BY6" s="161">
        <f>IF(AB6="---","",VLOOKUP(AB6,List1678345679103[],2,FALSE))</f>
        <v>0.5</v>
      </c>
      <c r="BZ6" s="161">
        <f>IF(AC6="---","",VLOOKUP(AC6,List1678345679103[],2,FALSE))</f>
        <v>1</v>
      </c>
      <c r="CA6" s="161" t="str">
        <f>IF(AD6="---","",VLOOKUP(AD6,List1678345679103[],2,FALSE))</f>
        <v/>
      </c>
      <c r="CB6" s="161" t="str">
        <f>IF(AE6="---","",VLOOKUP(AE6,List1678345679103[],2,FALSE))</f>
        <v/>
      </c>
      <c r="CC6" s="161" t="str">
        <f>IF(AF6="---","",VLOOKUP(AF6,List1678345679103[],2,FALSE))</f>
        <v/>
      </c>
      <c r="CD6" s="161" t="str">
        <f>IF(AG6="---","",VLOOKUP(AG6,List1678345679103[],2,FALSE))</f>
        <v/>
      </c>
      <c r="CE6" s="161" t="str">
        <f>IF(AH6="---","",VLOOKUP(AH6,List1678345679103[],2,FALSE))</f>
        <v/>
      </c>
    </row>
    <row r="7" spans="2:92" ht="13.5" customHeight="1">
      <c r="B7" s="270"/>
      <c r="C7" s="272"/>
      <c r="D7" s="273"/>
      <c r="E7" s="20" t="s">
        <v>120</v>
      </c>
      <c r="F7" s="21"/>
      <c r="G7" s="22"/>
      <c r="H7" s="25" t="s">
        <v>116</v>
      </c>
      <c r="I7" s="25" t="s">
        <v>116</v>
      </c>
      <c r="J7" s="25" t="s">
        <v>110</v>
      </c>
      <c r="K7" s="25" t="s">
        <v>110</v>
      </c>
      <c r="L7" s="25" t="s">
        <v>110</v>
      </c>
      <c r="M7" s="32" t="s">
        <v>110</v>
      </c>
      <c r="N7" s="25" t="s">
        <v>109</v>
      </c>
      <c r="O7" s="25" t="s">
        <v>109</v>
      </c>
      <c r="P7" s="25" t="s">
        <v>109</v>
      </c>
      <c r="Q7" s="25" t="s">
        <v>109</v>
      </c>
      <c r="R7" s="32" t="s">
        <v>109</v>
      </c>
      <c r="Y7" s="25" t="s">
        <v>116</v>
      </c>
      <c r="Z7" s="25" t="s">
        <v>110</v>
      </c>
      <c r="AA7" s="25" t="s">
        <v>110</v>
      </c>
      <c r="AB7" s="25" t="s">
        <v>110</v>
      </c>
      <c r="AC7" s="32" t="s">
        <v>110</v>
      </c>
      <c r="AD7" s="23" t="s">
        <v>109</v>
      </c>
      <c r="AE7" s="23" t="s">
        <v>109</v>
      </c>
      <c r="AF7" s="23" t="s">
        <v>109</v>
      </c>
      <c r="AG7" s="23" t="s">
        <v>109</v>
      </c>
      <c r="AH7" s="23" t="s">
        <v>109</v>
      </c>
      <c r="AK7" s="27" t="str">
        <f t="shared" si="0"/>
        <v>On Target</v>
      </c>
      <c r="AL7" s="27" t="str">
        <f t="shared" si="0"/>
        <v>On Target</v>
      </c>
      <c r="AM7" s="27" t="str">
        <f t="shared" si="0"/>
        <v>On Target</v>
      </c>
      <c r="AN7" s="27" t="str">
        <f t="shared" si="0"/>
        <v>On Target</v>
      </c>
      <c r="AO7" s="27" t="str">
        <f t="shared" si="0"/>
        <v>On Target</v>
      </c>
      <c r="AP7" s="27" t="str">
        <f t="shared" si="0"/>
        <v/>
      </c>
      <c r="AQ7" s="27" t="str">
        <f t="shared" si="0"/>
        <v/>
      </c>
      <c r="AR7" s="27" t="str">
        <f t="shared" si="0"/>
        <v/>
      </c>
      <c r="AS7" s="27" t="str">
        <f t="shared" si="0"/>
        <v/>
      </c>
      <c r="AT7" s="27" t="str">
        <f t="shared" si="0"/>
        <v/>
      </c>
      <c r="AV7" s="28"/>
      <c r="AW7" s="29" t="s">
        <v>121</v>
      </c>
      <c r="AX7" s="30" t="str">
        <f t="shared" si="1"/>
        <v>≥80</v>
      </c>
      <c r="AY7" s="50">
        <f>VALUE(IF(AX7="---","",VLOOKUP(AX7,List1678345679103[],2,FALSE)))</f>
        <v>1</v>
      </c>
      <c r="AZ7" s="1" t="str">
        <f t="shared" si="2"/>
        <v>≥80</v>
      </c>
      <c r="BA7" s="1">
        <f>VALUE(IF(AZ7="---","",VLOOKUP(AZ7,List1678345679103[],2,FALSE)))</f>
        <v>1</v>
      </c>
      <c r="BB7" s="1" t="str">
        <f t="shared" si="3"/>
        <v>On Target</v>
      </c>
      <c r="BC7" s="1" t="str">
        <f t="shared" si="4"/>
        <v>Actual Year 5</v>
      </c>
      <c r="BI7" s="29" t="s">
        <v>121</v>
      </c>
      <c r="BJ7" s="161">
        <f>IF(H7="---","",VLOOKUP(H7,List1678345679103[],2,FALSE))</f>
        <v>0</v>
      </c>
      <c r="BK7" s="161">
        <f>IF(I7="---","",VLOOKUP(I7,List1678345679103[],2,FALSE))</f>
        <v>0</v>
      </c>
      <c r="BL7" s="161">
        <f>IF(J7="---","",VLOOKUP(J7,List1678345679103[],2,FALSE))</f>
        <v>1</v>
      </c>
      <c r="BM7" s="161">
        <f>IF(K7="---","",VLOOKUP(K7,List1678345679103[],2,FALSE))</f>
        <v>1</v>
      </c>
      <c r="BN7" s="161">
        <f>IF(L7="---","",VLOOKUP(L7,List1678345679103[],2,FALSE))</f>
        <v>1</v>
      </c>
      <c r="BO7" s="161">
        <f>IF(M7="---","",VLOOKUP(M7,List1678345679103[],2,FALSE))</f>
        <v>1</v>
      </c>
      <c r="BP7" s="161" t="str">
        <f>IF(N7="---","",VLOOKUP(N7,List1678345679103[],2,FALSE))</f>
        <v/>
      </c>
      <c r="BQ7" s="161" t="str">
        <f>IF(O7="---","",VLOOKUP(O7,List1678345679103[],2,FALSE))</f>
        <v/>
      </c>
      <c r="BR7" s="161" t="str">
        <f>IF(P7="---","",VLOOKUP(P7,List1678345679103[],2,FALSE))</f>
        <v/>
      </c>
      <c r="BS7" s="161" t="str">
        <f>IF(Q7="---","",VLOOKUP(Q7,List1678345679103[],2,FALSE))</f>
        <v/>
      </c>
      <c r="BT7" s="161" t="str">
        <f>IF(R7="---","",VLOOKUP(R7,List1678345679103[],2,FALSE))</f>
        <v/>
      </c>
      <c r="BU7" s="29" t="s">
        <v>121</v>
      </c>
      <c r="BV7" s="161">
        <f>IF(Y7="---","",VLOOKUP(Y7,List1678345679103[],2,FALSE))</f>
        <v>0</v>
      </c>
      <c r="BW7" s="161">
        <f>IF(Z7="---","",VLOOKUP(Z7,List1678345679103[],2,FALSE))</f>
        <v>1</v>
      </c>
      <c r="BX7" s="161">
        <f>IF(AA7="---","",VLOOKUP(AA7,List1678345679103[],2,FALSE))</f>
        <v>1</v>
      </c>
      <c r="BY7" s="161">
        <f>IF(AB7="---","",VLOOKUP(AB7,List1678345679103[],2,FALSE))</f>
        <v>1</v>
      </c>
      <c r="BZ7" s="161">
        <f>IF(AC7="---","",VLOOKUP(AC7,List1678345679103[],2,FALSE))</f>
        <v>1</v>
      </c>
      <c r="CA7" s="161" t="str">
        <f>IF(AD7="---","",VLOOKUP(AD7,List1678345679103[],2,FALSE))</f>
        <v/>
      </c>
      <c r="CB7" s="161" t="str">
        <f>IF(AE7="---","",VLOOKUP(AE7,List1678345679103[],2,FALSE))</f>
        <v/>
      </c>
      <c r="CC7" s="161" t="str">
        <f>IF(AF7="---","",VLOOKUP(AF7,List1678345679103[],2,FALSE))</f>
        <v/>
      </c>
      <c r="CD7" s="161" t="str">
        <f>IF(AG7="---","",VLOOKUP(AG7,List1678345679103[],2,FALSE))</f>
        <v/>
      </c>
      <c r="CE7" s="161" t="str">
        <f>IF(AH7="---","",VLOOKUP(AH7,List1678345679103[],2,FALSE))</f>
        <v/>
      </c>
    </row>
    <row r="8" spans="2:92" ht="13.5" customHeight="1">
      <c r="B8" s="271"/>
      <c r="C8" s="272"/>
      <c r="D8" s="273"/>
      <c r="E8" s="20" t="s">
        <v>122</v>
      </c>
      <c r="F8" s="21"/>
      <c r="G8" s="22"/>
      <c r="H8" s="25" t="s">
        <v>116</v>
      </c>
      <c r="I8" s="25" t="s">
        <v>116</v>
      </c>
      <c r="J8" s="25" t="s">
        <v>116</v>
      </c>
      <c r="K8" s="25" t="s">
        <v>116</v>
      </c>
      <c r="L8" s="25" t="s">
        <v>108</v>
      </c>
      <c r="M8" s="32" t="s">
        <v>108</v>
      </c>
      <c r="N8" s="25" t="s">
        <v>109</v>
      </c>
      <c r="O8" s="25" t="s">
        <v>109</v>
      </c>
      <c r="P8" s="25" t="s">
        <v>109</v>
      </c>
      <c r="Q8" s="25" t="s">
        <v>109</v>
      </c>
      <c r="R8" s="32" t="s">
        <v>109</v>
      </c>
      <c r="Y8" s="25" t="s">
        <v>116</v>
      </c>
      <c r="Z8" s="25" t="s">
        <v>116</v>
      </c>
      <c r="AA8" s="25" t="s">
        <v>116</v>
      </c>
      <c r="AB8" s="25" t="s">
        <v>108</v>
      </c>
      <c r="AC8" s="32" t="s">
        <v>108</v>
      </c>
      <c r="AD8" s="23" t="s">
        <v>109</v>
      </c>
      <c r="AE8" s="23" t="s">
        <v>109</v>
      </c>
      <c r="AF8" s="23" t="s">
        <v>109</v>
      </c>
      <c r="AG8" s="23" t="s">
        <v>109</v>
      </c>
      <c r="AH8" s="23" t="s">
        <v>109</v>
      </c>
      <c r="AK8" s="27" t="str">
        <f t="shared" si="0"/>
        <v>On Target</v>
      </c>
      <c r="AL8" s="27" t="str">
        <f t="shared" si="0"/>
        <v>On Target</v>
      </c>
      <c r="AM8" s="27" t="str">
        <f t="shared" si="0"/>
        <v>On Target</v>
      </c>
      <c r="AN8" s="27" t="str">
        <f t="shared" si="0"/>
        <v>On Target</v>
      </c>
      <c r="AO8" s="27" t="str">
        <f t="shared" si="0"/>
        <v>On Target</v>
      </c>
      <c r="AP8" s="27" t="str">
        <f t="shared" si="0"/>
        <v/>
      </c>
      <c r="AQ8" s="27" t="str">
        <f t="shared" si="0"/>
        <v/>
      </c>
      <c r="AR8" s="27" t="str">
        <f t="shared" si="0"/>
        <v/>
      </c>
      <c r="AS8" s="27" t="str">
        <f t="shared" si="0"/>
        <v/>
      </c>
      <c r="AT8" s="27" t="str">
        <f t="shared" si="0"/>
        <v/>
      </c>
      <c r="AV8" s="28"/>
      <c r="AW8" s="29" t="s">
        <v>123</v>
      </c>
      <c r="AX8" s="30" t="str">
        <f t="shared" si="1"/>
        <v>60-79</v>
      </c>
      <c r="AY8" s="50">
        <f>VALUE(IF(AX8="---","",VLOOKUP(AX8,List1678345679103[],2,FALSE)))</f>
        <v>0.5</v>
      </c>
      <c r="AZ8" s="1" t="str">
        <f t="shared" si="2"/>
        <v>60-79</v>
      </c>
      <c r="BA8" s="1">
        <f>VALUE(IF(AZ8="---","",VLOOKUP(AZ8,List1678345679103[],2,FALSE)))</f>
        <v>0.5</v>
      </c>
      <c r="BB8" s="1" t="str">
        <f t="shared" si="3"/>
        <v>On Target</v>
      </c>
      <c r="BC8" s="1" t="str">
        <f t="shared" si="4"/>
        <v>Actual Year 5</v>
      </c>
      <c r="BI8" s="29" t="s">
        <v>123</v>
      </c>
      <c r="BJ8" s="161">
        <f>IF(H8="---","",VLOOKUP(H8,List1678345679103[],2,FALSE))</f>
        <v>0</v>
      </c>
      <c r="BK8" s="161">
        <f>IF(I8="---","",VLOOKUP(I8,List1678345679103[],2,FALSE))</f>
        <v>0</v>
      </c>
      <c r="BL8" s="161">
        <f>IF(J8="---","",VLOOKUP(J8,List1678345679103[],2,FALSE))</f>
        <v>0</v>
      </c>
      <c r="BM8" s="161">
        <f>IF(K8="---","",VLOOKUP(K8,List1678345679103[],2,FALSE))</f>
        <v>0</v>
      </c>
      <c r="BN8" s="161">
        <f>IF(L8="---","",VLOOKUP(L8,List1678345679103[],2,FALSE))</f>
        <v>0.5</v>
      </c>
      <c r="BO8" s="161">
        <f>IF(M8="---","",VLOOKUP(M8,List1678345679103[],2,FALSE))</f>
        <v>0.5</v>
      </c>
      <c r="BP8" s="161" t="str">
        <f>IF(N8="---","",VLOOKUP(N8,List1678345679103[],2,FALSE))</f>
        <v/>
      </c>
      <c r="BQ8" s="161" t="str">
        <f>IF(O8="---","",VLOOKUP(O8,List1678345679103[],2,FALSE))</f>
        <v/>
      </c>
      <c r="BR8" s="161" t="str">
        <f>IF(P8="---","",VLOOKUP(P8,List1678345679103[],2,FALSE))</f>
        <v/>
      </c>
      <c r="BS8" s="161" t="str">
        <f>IF(Q8="---","",VLOOKUP(Q8,List1678345679103[],2,FALSE))</f>
        <v/>
      </c>
      <c r="BT8" s="161" t="str">
        <f>IF(R8="---","",VLOOKUP(R8,List1678345679103[],2,FALSE))</f>
        <v/>
      </c>
      <c r="BU8" s="29" t="s">
        <v>123</v>
      </c>
      <c r="BV8" s="161">
        <f>IF(Y8="---","",VLOOKUP(Y8,List1678345679103[],2,FALSE))</f>
        <v>0</v>
      </c>
      <c r="BW8" s="161">
        <f>IF(Z8="---","",VLOOKUP(Z8,List1678345679103[],2,FALSE))</f>
        <v>0</v>
      </c>
      <c r="BX8" s="161">
        <f>IF(AA8="---","",VLOOKUP(AA8,List1678345679103[],2,FALSE))</f>
        <v>0</v>
      </c>
      <c r="BY8" s="161">
        <f>IF(AB8="---","",VLOOKUP(AB8,List1678345679103[],2,FALSE))</f>
        <v>0.5</v>
      </c>
      <c r="BZ8" s="161">
        <f>IF(AC8="---","",VLOOKUP(AC8,List1678345679103[],2,FALSE))</f>
        <v>0.5</v>
      </c>
      <c r="CA8" s="161" t="str">
        <f>IF(AD8="---","",VLOOKUP(AD8,List1678345679103[],2,FALSE))</f>
        <v/>
      </c>
      <c r="CB8" s="161" t="str">
        <f>IF(AE8="---","",VLOOKUP(AE8,List1678345679103[],2,FALSE))</f>
        <v/>
      </c>
      <c r="CC8" s="161" t="str">
        <f>IF(AF8="---","",VLOOKUP(AF8,List1678345679103[],2,FALSE))</f>
        <v/>
      </c>
      <c r="CD8" s="161" t="str">
        <f>IF(AG8="---","",VLOOKUP(AG8,List1678345679103[],2,FALSE))</f>
        <v/>
      </c>
      <c r="CE8" s="161" t="str">
        <f>IF(AH8="---","",VLOOKUP(AH8,List1678345679103[],2,FALSE))</f>
        <v/>
      </c>
    </row>
    <row r="9" spans="2:92" ht="13.5" customHeight="1">
      <c r="B9" s="270">
        <v>2</v>
      </c>
      <c r="C9" s="274" t="s">
        <v>124</v>
      </c>
      <c r="D9" s="275"/>
      <c r="E9" s="200" t="s">
        <v>125</v>
      </c>
      <c r="F9" s="200"/>
      <c r="G9" s="201"/>
      <c r="H9" s="25" t="s">
        <v>116</v>
      </c>
      <c r="I9" s="25" t="s">
        <v>108</v>
      </c>
      <c r="J9" s="25" t="s">
        <v>108</v>
      </c>
      <c r="K9" s="25" t="s">
        <v>110</v>
      </c>
      <c r="L9" s="25" t="s">
        <v>110</v>
      </c>
      <c r="M9" s="32" t="s">
        <v>110</v>
      </c>
      <c r="N9" s="25" t="s">
        <v>109</v>
      </c>
      <c r="O9" s="25" t="s">
        <v>109</v>
      </c>
      <c r="P9" s="25" t="s">
        <v>109</v>
      </c>
      <c r="Q9" s="25" t="s">
        <v>109</v>
      </c>
      <c r="R9" s="32" t="s">
        <v>109</v>
      </c>
      <c r="Y9" s="25" t="s">
        <v>108</v>
      </c>
      <c r="Z9" s="25" t="s">
        <v>108</v>
      </c>
      <c r="AA9" s="25" t="s">
        <v>108</v>
      </c>
      <c r="AB9" s="25" t="s">
        <v>110</v>
      </c>
      <c r="AC9" s="32" t="s">
        <v>110</v>
      </c>
      <c r="AD9" s="23" t="s">
        <v>109</v>
      </c>
      <c r="AE9" s="23" t="s">
        <v>109</v>
      </c>
      <c r="AF9" s="23" t="s">
        <v>109</v>
      </c>
      <c r="AG9" s="23" t="s">
        <v>109</v>
      </c>
      <c r="AH9" s="23" t="s">
        <v>109</v>
      </c>
      <c r="AK9" s="27" t="str">
        <f t="shared" si="0"/>
        <v>On Target</v>
      </c>
      <c r="AL9" s="27" t="str">
        <f t="shared" si="0"/>
        <v>On Target</v>
      </c>
      <c r="AM9" s="27" t="str">
        <f t="shared" si="0"/>
        <v>Ahead</v>
      </c>
      <c r="AN9" s="27" t="str">
        <f t="shared" si="0"/>
        <v>On Target</v>
      </c>
      <c r="AO9" s="27" t="str">
        <f t="shared" si="0"/>
        <v>On Target</v>
      </c>
      <c r="AP9" s="27" t="str">
        <f t="shared" si="0"/>
        <v/>
      </c>
      <c r="AQ9" s="27" t="str">
        <f t="shared" si="0"/>
        <v/>
      </c>
      <c r="AR9" s="27" t="str">
        <f t="shared" si="0"/>
        <v/>
      </c>
      <c r="AS9" s="27" t="str">
        <f t="shared" si="0"/>
        <v/>
      </c>
      <c r="AT9" s="27" t="str">
        <f t="shared" si="0"/>
        <v/>
      </c>
      <c r="AV9" s="28"/>
      <c r="AW9" s="29" t="s">
        <v>126</v>
      </c>
      <c r="AX9" s="30" t="str">
        <f t="shared" si="1"/>
        <v>≥80</v>
      </c>
      <c r="AY9" s="50">
        <f>VALUE(IF(AX9="---","",VLOOKUP(AX9,List1678345679103[],2,FALSE)))</f>
        <v>1</v>
      </c>
      <c r="AZ9" s="1" t="str">
        <f t="shared" si="2"/>
        <v>≥80</v>
      </c>
      <c r="BA9" s="1">
        <f>VALUE(IF(AZ9="---","",VLOOKUP(AZ9,List1678345679103[],2,FALSE)))</f>
        <v>1</v>
      </c>
      <c r="BB9" s="1" t="str">
        <f t="shared" si="3"/>
        <v>On Target</v>
      </c>
      <c r="BC9" s="1" t="str">
        <f t="shared" si="4"/>
        <v>Actual Year 5</v>
      </c>
      <c r="BI9" s="29" t="s">
        <v>126</v>
      </c>
      <c r="BJ9" s="161">
        <f>IF(H9="---","",VLOOKUP(H9,List1678345679103[],2,FALSE))</f>
        <v>0</v>
      </c>
      <c r="BK9" s="161">
        <f>IF(I9="---","",VLOOKUP(I9,List1678345679103[],2,FALSE))</f>
        <v>0.5</v>
      </c>
      <c r="BL9" s="161">
        <f>IF(J9="---","",VLOOKUP(J9,List1678345679103[],2,FALSE))</f>
        <v>0.5</v>
      </c>
      <c r="BM9" s="161">
        <f>IF(K9="---","",VLOOKUP(K9,List1678345679103[],2,FALSE))</f>
        <v>1</v>
      </c>
      <c r="BN9" s="161">
        <f>IF(L9="---","",VLOOKUP(L9,List1678345679103[],2,FALSE))</f>
        <v>1</v>
      </c>
      <c r="BO9" s="161">
        <f>IF(M9="---","",VLOOKUP(M9,List1678345679103[],2,FALSE))</f>
        <v>1</v>
      </c>
      <c r="BP9" s="161" t="str">
        <f>IF(N9="---","",VLOOKUP(N9,List1678345679103[],2,FALSE))</f>
        <v/>
      </c>
      <c r="BQ9" s="161" t="str">
        <f>IF(O9="---","",VLOOKUP(O9,List1678345679103[],2,FALSE))</f>
        <v/>
      </c>
      <c r="BR9" s="161" t="str">
        <f>IF(P9="---","",VLOOKUP(P9,List1678345679103[],2,FALSE))</f>
        <v/>
      </c>
      <c r="BS9" s="161" t="str">
        <f>IF(Q9="---","",VLOOKUP(Q9,List1678345679103[],2,FALSE))</f>
        <v/>
      </c>
      <c r="BT9" s="161" t="str">
        <f>IF(R9="---","",VLOOKUP(R9,List1678345679103[],2,FALSE))</f>
        <v/>
      </c>
      <c r="BU9" s="29" t="s">
        <v>126</v>
      </c>
      <c r="BV9" s="161">
        <f>IF(Y9="---","",VLOOKUP(Y9,List1678345679103[],2,FALSE))</f>
        <v>0.5</v>
      </c>
      <c r="BW9" s="161">
        <f>IF(Z9="---","",VLOOKUP(Z9,List1678345679103[],2,FALSE))</f>
        <v>0.5</v>
      </c>
      <c r="BX9" s="161">
        <f>IF(AA9="---","",VLOOKUP(AA9,List1678345679103[],2,FALSE))</f>
        <v>0.5</v>
      </c>
      <c r="BY9" s="161">
        <f>IF(AB9="---","",VLOOKUP(AB9,List1678345679103[],2,FALSE))</f>
        <v>1</v>
      </c>
      <c r="BZ9" s="161">
        <f>IF(AC9="---","",VLOOKUP(AC9,List1678345679103[],2,FALSE))</f>
        <v>1</v>
      </c>
      <c r="CA9" s="161" t="str">
        <f>IF(AD9="---","",VLOOKUP(AD9,List1678345679103[],2,FALSE))</f>
        <v/>
      </c>
      <c r="CB9" s="161" t="str">
        <f>IF(AE9="---","",VLOOKUP(AE9,List1678345679103[],2,FALSE))</f>
        <v/>
      </c>
      <c r="CC9" s="161" t="str">
        <f>IF(AF9="---","",VLOOKUP(AF9,List1678345679103[],2,FALSE))</f>
        <v/>
      </c>
      <c r="CD9" s="161" t="str">
        <f>IF(AG9="---","",VLOOKUP(AG9,List1678345679103[],2,FALSE))</f>
        <v/>
      </c>
      <c r="CE9" s="161" t="str">
        <f>IF(AH9="---","",VLOOKUP(AH9,List1678345679103[],2,FALSE))</f>
        <v/>
      </c>
    </row>
    <row r="10" spans="2:92" ht="13.5" customHeight="1">
      <c r="B10" s="270"/>
      <c r="C10" s="274"/>
      <c r="D10" s="275"/>
      <c r="E10" s="200" t="s">
        <v>127</v>
      </c>
      <c r="F10" s="200"/>
      <c r="G10" s="201"/>
      <c r="H10" s="25" t="s">
        <v>116</v>
      </c>
      <c r="I10" s="25" t="s">
        <v>108</v>
      </c>
      <c r="J10" s="25" t="s">
        <v>108</v>
      </c>
      <c r="K10" s="25" t="s">
        <v>110</v>
      </c>
      <c r="L10" s="25" t="s">
        <v>110</v>
      </c>
      <c r="M10" s="32" t="s">
        <v>110</v>
      </c>
      <c r="N10" s="25" t="s">
        <v>109</v>
      </c>
      <c r="O10" s="25" t="s">
        <v>109</v>
      </c>
      <c r="P10" s="25" t="s">
        <v>109</v>
      </c>
      <c r="Q10" s="25" t="s">
        <v>109</v>
      </c>
      <c r="R10" s="32" t="s">
        <v>109</v>
      </c>
      <c r="Y10" s="25" t="s">
        <v>108</v>
      </c>
      <c r="Z10" s="25" t="s">
        <v>108</v>
      </c>
      <c r="AA10" s="25" t="s">
        <v>108</v>
      </c>
      <c r="AB10" s="25" t="s">
        <v>110</v>
      </c>
      <c r="AC10" s="32" t="s">
        <v>110</v>
      </c>
      <c r="AD10" s="23" t="s">
        <v>109</v>
      </c>
      <c r="AE10" s="23" t="s">
        <v>109</v>
      </c>
      <c r="AF10" s="23" t="s">
        <v>109</v>
      </c>
      <c r="AG10" s="23" t="s">
        <v>109</v>
      </c>
      <c r="AH10" s="23" t="s">
        <v>109</v>
      </c>
      <c r="AK10" s="27" t="str">
        <f t="shared" si="0"/>
        <v>On Target</v>
      </c>
      <c r="AL10" s="27" t="str">
        <f t="shared" si="0"/>
        <v>On Target</v>
      </c>
      <c r="AM10" s="27" t="str">
        <f t="shared" si="0"/>
        <v>Ahead</v>
      </c>
      <c r="AN10" s="27" t="str">
        <f t="shared" si="0"/>
        <v>On Target</v>
      </c>
      <c r="AO10" s="27" t="str">
        <f t="shared" si="0"/>
        <v>On Target</v>
      </c>
      <c r="AP10" s="27" t="str">
        <f t="shared" si="0"/>
        <v/>
      </c>
      <c r="AQ10" s="27" t="str">
        <f t="shared" si="0"/>
        <v/>
      </c>
      <c r="AR10" s="27" t="str">
        <f t="shared" si="0"/>
        <v/>
      </c>
      <c r="AS10" s="27" t="str">
        <f t="shared" si="0"/>
        <v/>
      </c>
      <c r="AT10" s="27" t="str">
        <f t="shared" si="0"/>
        <v/>
      </c>
      <c r="AV10" s="28"/>
      <c r="AW10" s="29" t="s">
        <v>128</v>
      </c>
      <c r="AX10" s="30" t="str">
        <f t="shared" si="1"/>
        <v>≥80</v>
      </c>
      <c r="AY10" s="50">
        <f>VALUE(IF(AX10="---","",VLOOKUP(AX10,List1678345679103[],2,FALSE)))</f>
        <v>1</v>
      </c>
      <c r="AZ10" s="1" t="str">
        <f t="shared" si="2"/>
        <v>≥80</v>
      </c>
      <c r="BA10" s="1">
        <f>VALUE(IF(AZ10="---","",VLOOKUP(AZ10,List1678345679103[],2,FALSE)))</f>
        <v>1</v>
      </c>
      <c r="BB10" s="1" t="str">
        <f t="shared" si="3"/>
        <v>On Target</v>
      </c>
      <c r="BC10" s="1" t="str">
        <f t="shared" si="4"/>
        <v>Actual Year 5</v>
      </c>
      <c r="BI10" s="29" t="s">
        <v>128</v>
      </c>
      <c r="BJ10" s="161">
        <f>IF(H10="---","",VLOOKUP(H10,List1678345679103[],2,FALSE))</f>
        <v>0</v>
      </c>
      <c r="BK10" s="161">
        <f>IF(I10="---","",VLOOKUP(I10,List1678345679103[],2,FALSE))</f>
        <v>0.5</v>
      </c>
      <c r="BL10" s="161">
        <f>IF(J10="---","",VLOOKUP(J10,List1678345679103[],2,FALSE))</f>
        <v>0.5</v>
      </c>
      <c r="BM10" s="161">
        <f>IF(K10="---","",VLOOKUP(K10,List1678345679103[],2,FALSE))</f>
        <v>1</v>
      </c>
      <c r="BN10" s="161">
        <f>IF(L10="---","",VLOOKUP(L10,List1678345679103[],2,FALSE))</f>
        <v>1</v>
      </c>
      <c r="BO10" s="161">
        <f>IF(M10="---","",VLOOKUP(M10,List1678345679103[],2,FALSE))</f>
        <v>1</v>
      </c>
      <c r="BP10" s="161" t="str">
        <f>IF(N10="---","",VLOOKUP(N10,List1678345679103[],2,FALSE))</f>
        <v/>
      </c>
      <c r="BQ10" s="161" t="str">
        <f>IF(O10="---","",VLOOKUP(O10,List1678345679103[],2,FALSE))</f>
        <v/>
      </c>
      <c r="BR10" s="161" t="str">
        <f>IF(P10="---","",VLOOKUP(P10,List1678345679103[],2,FALSE))</f>
        <v/>
      </c>
      <c r="BS10" s="161" t="str">
        <f>IF(Q10="---","",VLOOKUP(Q10,List1678345679103[],2,FALSE))</f>
        <v/>
      </c>
      <c r="BT10" s="161" t="str">
        <f>IF(R10="---","",VLOOKUP(R10,List1678345679103[],2,FALSE))</f>
        <v/>
      </c>
      <c r="BU10" s="29" t="s">
        <v>128</v>
      </c>
      <c r="BV10" s="161">
        <f>IF(Y10="---","",VLOOKUP(Y10,List1678345679103[],2,FALSE))</f>
        <v>0.5</v>
      </c>
      <c r="BW10" s="161">
        <f>IF(Z10="---","",VLOOKUP(Z10,List1678345679103[],2,FALSE))</f>
        <v>0.5</v>
      </c>
      <c r="BX10" s="161">
        <f>IF(AA10="---","",VLOOKUP(AA10,List1678345679103[],2,FALSE))</f>
        <v>0.5</v>
      </c>
      <c r="BY10" s="161">
        <f>IF(AB10="---","",VLOOKUP(AB10,List1678345679103[],2,FALSE))</f>
        <v>1</v>
      </c>
      <c r="BZ10" s="161">
        <f>IF(AC10="---","",VLOOKUP(AC10,List1678345679103[],2,FALSE))</f>
        <v>1</v>
      </c>
      <c r="CA10" s="161" t="str">
        <f>IF(AD10="---","",VLOOKUP(AD10,List1678345679103[],2,FALSE))</f>
        <v/>
      </c>
      <c r="CB10" s="161" t="str">
        <f>IF(AE10="---","",VLOOKUP(AE10,List1678345679103[],2,FALSE))</f>
        <v/>
      </c>
      <c r="CC10" s="161" t="str">
        <f>IF(AF10="---","",VLOOKUP(AF10,List1678345679103[],2,FALSE))</f>
        <v/>
      </c>
      <c r="CD10" s="161" t="str">
        <f>IF(AG10="---","",VLOOKUP(AG10,List1678345679103[],2,FALSE))</f>
        <v/>
      </c>
      <c r="CE10" s="161" t="str">
        <f>IF(AH10="---","",VLOOKUP(AH10,List1678345679103[],2,FALSE))</f>
        <v/>
      </c>
    </row>
    <row r="11" spans="2:92" ht="13.5" customHeight="1">
      <c r="B11" s="270"/>
      <c r="C11" s="274"/>
      <c r="D11" s="275"/>
      <c r="E11" s="200" t="s">
        <v>129</v>
      </c>
      <c r="F11" s="200"/>
      <c r="G11" s="201"/>
      <c r="H11" s="25" t="s">
        <v>116</v>
      </c>
      <c r="I11" s="25" t="s">
        <v>108</v>
      </c>
      <c r="J11" s="25" t="s">
        <v>108</v>
      </c>
      <c r="K11" s="25" t="s">
        <v>108</v>
      </c>
      <c r="L11" s="25" t="s">
        <v>110</v>
      </c>
      <c r="M11" s="32" t="s">
        <v>110</v>
      </c>
      <c r="N11" s="25" t="s">
        <v>109</v>
      </c>
      <c r="O11" s="25" t="s">
        <v>109</v>
      </c>
      <c r="P11" s="25" t="s">
        <v>109</v>
      </c>
      <c r="Q11" s="25" t="s">
        <v>109</v>
      </c>
      <c r="R11" s="32" t="s">
        <v>109</v>
      </c>
      <c r="Y11" s="25" t="s">
        <v>108</v>
      </c>
      <c r="Z11" s="25" t="s">
        <v>108</v>
      </c>
      <c r="AA11" s="25" t="s">
        <v>108</v>
      </c>
      <c r="AB11" s="25" t="s">
        <v>108</v>
      </c>
      <c r="AC11" s="32" t="s">
        <v>110</v>
      </c>
      <c r="AD11" s="23" t="s">
        <v>109</v>
      </c>
      <c r="AE11" s="23" t="s">
        <v>109</v>
      </c>
      <c r="AF11" s="23" t="s">
        <v>109</v>
      </c>
      <c r="AG11" s="23" t="s">
        <v>109</v>
      </c>
      <c r="AH11" s="23" t="s">
        <v>109</v>
      </c>
      <c r="AK11" s="27" t="str">
        <f t="shared" si="0"/>
        <v>On Target</v>
      </c>
      <c r="AL11" s="27" t="str">
        <f t="shared" si="0"/>
        <v>On Target</v>
      </c>
      <c r="AM11" s="27" t="str">
        <f t="shared" si="0"/>
        <v>On Target</v>
      </c>
      <c r="AN11" s="27" t="str">
        <f t="shared" si="0"/>
        <v>Ahead</v>
      </c>
      <c r="AO11" s="27" t="str">
        <f t="shared" si="0"/>
        <v>On Target</v>
      </c>
      <c r="AP11" s="27" t="str">
        <f t="shared" si="0"/>
        <v/>
      </c>
      <c r="AQ11" s="27" t="str">
        <f t="shared" si="0"/>
        <v/>
      </c>
      <c r="AR11" s="27" t="str">
        <f t="shared" si="0"/>
        <v/>
      </c>
      <c r="AS11" s="27" t="str">
        <f t="shared" si="0"/>
        <v/>
      </c>
      <c r="AT11" s="27" t="str">
        <f t="shared" si="0"/>
        <v/>
      </c>
      <c r="AV11" s="28"/>
      <c r="AW11" s="29" t="s">
        <v>130</v>
      </c>
      <c r="AX11" s="30" t="str">
        <f t="shared" si="1"/>
        <v>≥80</v>
      </c>
      <c r="AY11" s="50">
        <f>VALUE(IF(AX11="---","",VLOOKUP(AX11,List1678345679103[],2,FALSE)))</f>
        <v>1</v>
      </c>
      <c r="AZ11" s="1" t="str">
        <f t="shared" si="2"/>
        <v>≥80</v>
      </c>
      <c r="BA11" s="1">
        <f>VALUE(IF(AZ11="---","",VLOOKUP(AZ11,List1678345679103[],2,FALSE)))</f>
        <v>1</v>
      </c>
      <c r="BB11" s="1" t="str">
        <f t="shared" si="3"/>
        <v>On Target</v>
      </c>
      <c r="BC11" s="1" t="str">
        <f t="shared" si="4"/>
        <v>Actual Year 5</v>
      </c>
      <c r="BI11" s="29" t="s">
        <v>130</v>
      </c>
      <c r="BJ11" s="161">
        <f>IF(H11="---","",VLOOKUP(H11,List1678345679103[],2,FALSE))</f>
        <v>0</v>
      </c>
      <c r="BK11" s="161">
        <f>IF(I11="---","",VLOOKUP(I11,List1678345679103[],2,FALSE))</f>
        <v>0.5</v>
      </c>
      <c r="BL11" s="161">
        <f>IF(J11="---","",VLOOKUP(J11,List1678345679103[],2,FALSE))</f>
        <v>0.5</v>
      </c>
      <c r="BM11" s="161">
        <f>IF(K11="---","",VLOOKUP(K11,List1678345679103[],2,FALSE))</f>
        <v>0.5</v>
      </c>
      <c r="BN11" s="161">
        <f>IF(L11="---","",VLOOKUP(L11,List1678345679103[],2,FALSE))</f>
        <v>1</v>
      </c>
      <c r="BO11" s="161">
        <f>IF(M11="---","",VLOOKUP(M11,List1678345679103[],2,FALSE))</f>
        <v>1</v>
      </c>
      <c r="BP11" s="161" t="str">
        <f>IF(N11="---","",VLOOKUP(N11,List1678345679103[],2,FALSE))</f>
        <v/>
      </c>
      <c r="BQ11" s="161" t="str">
        <f>IF(O11="---","",VLOOKUP(O11,List1678345679103[],2,FALSE))</f>
        <v/>
      </c>
      <c r="BR11" s="161" t="str">
        <f>IF(P11="---","",VLOOKUP(P11,List1678345679103[],2,FALSE))</f>
        <v/>
      </c>
      <c r="BS11" s="161" t="str">
        <f>IF(Q11="---","",VLOOKUP(Q11,List1678345679103[],2,FALSE))</f>
        <v/>
      </c>
      <c r="BT11" s="161" t="str">
        <f>IF(R11="---","",VLOOKUP(R11,List1678345679103[],2,FALSE))</f>
        <v/>
      </c>
      <c r="BU11" s="29" t="s">
        <v>130</v>
      </c>
      <c r="BV11" s="161">
        <f>IF(Y11="---","",VLOOKUP(Y11,List1678345679103[],2,FALSE))</f>
        <v>0.5</v>
      </c>
      <c r="BW11" s="161">
        <f>IF(Z11="---","",VLOOKUP(Z11,List1678345679103[],2,FALSE))</f>
        <v>0.5</v>
      </c>
      <c r="BX11" s="161">
        <f>IF(AA11="---","",VLOOKUP(AA11,List1678345679103[],2,FALSE))</f>
        <v>0.5</v>
      </c>
      <c r="BY11" s="161">
        <f>IF(AB11="---","",VLOOKUP(AB11,List1678345679103[],2,FALSE))</f>
        <v>0.5</v>
      </c>
      <c r="BZ11" s="161">
        <f>IF(AC11="---","",VLOOKUP(AC11,List1678345679103[],2,FALSE))</f>
        <v>1</v>
      </c>
      <c r="CA11" s="161" t="str">
        <f>IF(AD11="---","",VLOOKUP(AD11,List1678345679103[],2,FALSE))</f>
        <v/>
      </c>
      <c r="CB11" s="161" t="str">
        <f>IF(AE11="---","",VLOOKUP(AE11,List1678345679103[],2,FALSE))</f>
        <v/>
      </c>
      <c r="CC11" s="161" t="str">
        <f>IF(AF11="---","",VLOOKUP(AF11,List1678345679103[],2,FALSE))</f>
        <v/>
      </c>
      <c r="CD11" s="161" t="str">
        <f>IF(AG11="---","",VLOOKUP(AG11,List1678345679103[],2,FALSE))</f>
        <v/>
      </c>
      <c r="CE11" s="161" t="str">
        <f>IF(AH11="---","",VLOOKUP(AH11,List1678345679103[],2,FALSE))</f>
        <v/>
      </c>
    </row>
    <row r="12" spans="2:92" ht="13.5" customHeight="1">
      <c r="B12" s="270"/>
      <c r="C12" s="274" t="s">
        <v>131</v>
      </c>
      <c r="D12" s="275"/>
      <c r="E12" s="200" t="s">
        <v>132</v>
      </c>
      <c r="F12" s="200"/>
      <c r="G12" s="201"/>
      <c r="H12" s="25" t="s">
        <v>116</v>
      </c>
      <c r="I12" s="25" t="s">
        <v>108</v>
      </c>
      <c r="J12" s="25" t="s">
        <v>108</v>
      </c>
      <c r="K12" s="25" t="s">
        <v>108</v>
      </c>
      <c r="L12" s="25" t="s">
        <v>108</v>
      </c>
      <c r="M12" s="32" t="s">
        <v>110</v>
      </c>
      <c r="N12" s="25" t="s">
        <v>109</v>
      </c>
      <c r="O12" s="25" t="s">
        <v>109</v>
      </c>
      <c r="P12" s="25" t="s">
        <v>109</v>
      </c>
      <c r="Q12" s="25" t="s">
        <v>109</v>
      </c>
      <c r="R12" s="32" t="s">
        <v>109</v>
      </c>
      <c r="Y12" s="25" t="s">
        <v>108</v>
      </c>
      <c r="Z12" s="25" t="s">
        <v>108</v>
      </c>
      <c r="AA12" s="25" t="s">
        <v>108</v>
      </c>
      <c r="AB12" s="25" t="s">
        <v>108</v>
      </c>
      <c r="AC12" s="32" t="s">
        <v>110</v>
      </c>
      <c r="AD12" s="23" t="s">
        <v>109</v>
      </c>
      <c r="AE12" s="23" t="s">
        <v>109</v>
      </c>
      <c r="AF12" s="23" t="s">
        <v>109</v>
      </c>
      <c r="AG12" s="23" t="s">
        <v>109</v>
      </c>
      <c r="AH12" s="23" t="s">
        <v>109</v>
      </c>
      <c r="AK12" s="27" t="str">
        <f t="shared" si="0"/>
        <v>On Target</v>
      </c>
      <c r="AL12" s="27" t="str">
        <f t="shared" si="0"/>
        <v>On Target</v>
      </c>
      <c r="AM12" s="27" t="str">
        <f t="shared" si="0"/>
        <v>On Target</v>
      </c>
      <c r="AN12" s="27" t="str">
        <f t="shared" si="0"/>
        <v>On Target</v>
      </c>
      <c r="AO12" s="27" t="str">
        <f t="shared" si="0"/>
        <v>On Target</v>
      </c>
      <c r="AP12" s="27" t="str">
        <f t="shared" si="0"/>
        <v/>
      </c>
      <c r="AQ12" s="27" t="str">
        <f t="shared" si="0"/>
        <v/>
      </c>
      <c r="AR12" s="27" t="str">
        <f t="shared" si="0"/>
        <v/>
      </c>
      <c r="AS12" s="27" t="str">
        <f t="shared" si="0"/>
        <v/>
      </c>
      <c r="AT12" s="27" t="str">
        <f t="shared" si="0"/>
        <v/>
      </c>
      <c r="AV12" s="28"/>
      <c r="AW12" s="29" t="s">
        <v>133</v>
      </c>
      <c r="AX12" s="30" t="str">
        <f t="shared" si="1"/>
        <v>≥80</v>
      </c>
      <c r="AY12" s="50">
        <f>VALUE(IF(AX12="---","",VLOOKUP(AX12,List1678345679103[],2,FALSE)))</f>
        <v>1</v>
      </c>
      <c r="AZ12" s="1" t="str">
        <f t="shared" si="2"/>
        <v>≥80</v>
      </c>
      <c r="BA12" s="1">
        <f>VALUE(IF(AZ12="---","",VLOOKUP(AZ12,List1678345679103[],2,FALSE)))</f>
        <v>1</v>
      </c>
      <c r="BB12" s="1" t="str">
        <f t="shared" si="3"/>
        <v>On Target</v>
      </c>
      <c r="BC12" s="1" t="str">
        <f t="shared" si="4"/>
        <v>Actual Year 5</v>
      </c>
      <c r="BI12" s="29" t="s">
        <v>133</v>
      </c>
      <c r="BJ12" s="161">
        <f>IF(H12="---","",VLOOKUP(H12,List1678345679103[],2,FALSE))</f>
        <v>0</v>
      </c>
      <c r="BK12" s="161">
        <f>IF(I12="---","",VLOOKUP(I12,List1678345679103[],2,FALSE))</f>
        <v>0.5</v>
      </c>
      <c r="BL12" s="161">
        <f>IF(J12="---","",VLOOKUP(J12,List1678345679103[],2,FALSE))</f>
        <v>0.5</v>
      </c>
      <c r="BM12" s="161">
        <f>IF(K12="---","",VLOOKUP(K12,List1678345679103[],2,FALSE))</f>
        <v>0.5</v>
      </c>
      <c r="BN12" s="161">
        <f>IF(L12="---","",VLOOKUP(L12,List1678345679103[],2,FALSE))</f>
        <v>0.5</v>
      </c>
      <c r="BO12" s="161">
        <f>IF(M12="---","",VLOOKUP(M12,List1678345679103[],2,FALSE))</f>
        <v>1</v>
      </c>
      <c r="BP12" s="161" t="str">
        <f>IF(N12="---","",VLOOKUP(N12,List1678345679103[],2,FALSE))</f>
        <v/>
      </c>
      <c r="BQ12" s="161" t="str">
        <f>IF(O12="---","",VLOOKUP(O12,List1678345679103[],2,FALSE))</f>
        <v/>
      </c>
      <c r="BR12" s="161" t="str">
        <f>IF(P12="---","",VLOOKUP(P12,List1678345679103[],2,FALSE))</f>
        <v/>
      </c>
      <c r="BS12" s="161" t="str">
        <f>IF(Q12="---","",VLOOKUP(Q12,List1678345679103[],2,FALSE))</f>
        <v/>
      </c>
      <c r="BT12" s="161" t="str">
        <f>IF(R12="---","",VLOOKUP(R12,List1678345679103[],2,FALSE))</f>
        <v/>
      </c>
      <c r="BU12" s="29" t="s">
        <v>133</v>
      </c>
      <c r="BV12" s="161">
        <f>IF(Y12="---","",VLOOKUP(Y12,List1678345679103[],2,FALSE))</f>
        <v>0.5</v>
      </c>
      <c r="BW12" s="161">
        <f>IF(Z12="---","",VLOOKUP(Z12,List1678345679103[],2,FALSE))</f>
        <v>0.5</v>
      </c>
      <c r="BX12" s="161">
        <f>IF(AA12="---","",VLOOKUP(AA12,List1678345679103[],2,FALSE))</f>
        <v>0.5</v>
      </c>
      <c r="BY12" s="161">
        <f>IF(AB12="---","",VLOOKUP(AB12,List1678345679103[],2,FALSE))</f>
        <v>0.5</v>
      </c>
      <c r="BZ12" s="161">
        <f>IF(AC12="---","",VLOOKUP(AC12,List1678345679103[],2,FALSE))</f>
        <v>1</v>
      </c>
      <c r="CA12" s="161" t="str">
        <f>IF(AD12="---","",VLOOKUP(AD12,List1678345679103[],2,FALSE))</f>
        <v/>
      </c>
      <c r="CB12" s="161" t="str">
        <f>IF(AE12="---","",VLOOKUP(AE12,List1678345679103[],2,FALSE))</f>
        <v/>
      </c>
      <c r="CC12" s="161" t="str">
        <f>IF(AF12="---","",VLOOKUP(AF12,List1678345679103[],2,FALSE))</f>
        <v/>
      </c>
      <c r="CD12" s="161" t="str">
        <f>IF(AG12="---","",VLOOKUP(AG12,List1678345679103[],2,FALSE))</f>
        <v/>
      </c>
      <c r="CE12" s="161" t="str">
        <f>IF(AH12="---","",VLOOKUP(AH12,List1678345679103[],2,FALSE))</f>
        <v/>
      </c>
    </row>
    <row r="13" spans="2:92" ht="13.5" customHeight="1">
      <c r="B13" s="270"/>
      <c r="C13" s="274"/>
      <c r="D13" s="275"/>
      <c r="E13" s="200" t="s">
        <v>134</v>
      </c>
      <c r="F13" s="200"/>
      <c r="G13" s="201"/>
      <c r="H13" s="25" t="s">
        <v>108</v>
      </c>
      <c r="I13" s="25" t="s">
        <v>108</v>
      </c>
      <c r="J13" s="25" t="s">
        <v>108</v>
      </c>
      <c r="K13" s="25" t="s">
        <v>110</v>
      </c>
      <c r="L13" s="25" t="s">
        <v>110</v>
      </c>
      <c r="M13" s="32" t="s">
        <v>110</v>
      </c>
      <c r="N13" s="25" t="s">
        <v>109</v>
      </c>
      <c r="O13" s="25" t="s">
        <v>109</v>
      </c>
      <c r="P13" s="25" t="s">
        <v>109</v>
      </c>
      <c r="Q13" s="25" t="s">
        <v>109</v>
      </c>
      <c r="R13" s="32" t="s">
        <v>109</v>
      </c>
      <c r="Y13" s="25" t="s">
        <v>110</v>
      </c>
      <c r="Z13" s="25" t="s">
        <v>110</v>
      </c>
      <c r="AA13" s="25" t="s">
        <v>110</v>
      </c>
      <c r="AB13" s="25" t="s">
        <v>110</v>
      </c>
      <c r="AC13" s="32" t="s">
        <v>110</v>
      </c>
      <c r="AD13" s="23" t="s">
        <v>109</v>
      </c>
      <c r="AE13" s="23" t="s">
        <v>109</v>
      </c>
      <c r="AF13" s="23" t="s">
        <v>109</v>
      </c>
      <c r="AG13" s="23" t="s">
        <v>109</v>
      </c>
      <c r="AH13" s="23" t="s">
        <v>109</v>
      </c>
      <c r="AK13" s="27" t="str">
        <f t="shared" si="0"/>
        <v>Behind</v>
      </c>
      <c r="AL13" s="27" t="str">
        <f t="shared" si="0"/>
        <v>Behind</v>
      </c>
      <c r="AM13" s="27" t="str">
        <f t="shared" si="0"/>
        <v>On Target</v>
      </c>
      <c r="AN13" s="27" t="str">
        <f t="shared" si="0"/>
        <v>On Target</v>
      </c>
      <c r="AO13" s="27" t="str">
        <f t="shared" si="0"/>
        <v>On Target</v>
      </c>
      <c r="AP13" s="27" t="str">
        <f t="shared" si="0"/>
        <v/>
      </c>
      <c r="AQ13" s="27" t="str">
        <f t="shared" si="0"/>
        <v/>
      </c>
      <c r="AR13" s="27" t="str">
        <f t="shared" si="0"/>
        <v/>
      </c>
      <c r="AS13" s="27" t="str">
        <f t="shared" si="0"/>
        <v/>
      </c>
      <c r="AT13" s="27" t="str">
        <f t="shared" si="0"/>
        <v/>
      </c>
      <c r="AV13" s="28"/>
      <c r="AW13" s="29" t="s">
        <v>135</v>
      </c>
      <c r="AX13" s="30" t="str">
        <f t="shared" si="1"/>
        <v>≥80</v>
      </c>
      <c r="AY13" s="50">
        <f>VALUE(IF(AX13="---","",VLOOKUP(AX13,List1678345679103[],2,FALSE)))</f>
        <v>1</v>
      </c>
      <c r="AZ13" s="1" t="str">
        <f t="shared" si="2"/>
        <v>≥80</v>
      </c>
      <c r="BA13" s="1">
        <f>VALUE(IF(AZ13="---","",VLOOKUP(AZ13,List1678345679103[],2,FALSE)))</f>
        <v>1</v>
      </c>
      <c r="BB13" s="1" t="str">
        <f t="shared" si="3"/>
        <v>On Target</v>
      </c>
      <c r="BC13" s="1" t="str">
        <f t="shared" si="4"/>
        <v>Actual Year 5</v>
      </c>
      <c r="BI13" s="29" t="s">
        <v>135</v>
      </c>
      <c r="BJ13" s="161">
        <f>IF(H13="---","",VLOOKUP(H13,List1678345679103[],2,FALSE))</f>
        <v>0.5</v>
      </c>
      <c r="BK13" s="161">
        <f>IF(I13="---","",VLOOKUP(I13,List1678345679103[],2,FALSE))</f>
        <v>0.5</v>
      </c>
      <c r="BL13" s="161">
        <f>IF(J13="---","",VLOOKUP(J13,List1678345679103[],2,FALSE))</f>
        <v>0.5</v>
      </c>
      <c r="BM13" s="161">
        <f>IF(K13="---","",VLOOKUP(K13,List1678345679103[],2,FALSE))</f>
        <v>1</v>
      </c>
      <c r="BN13" s="161">
        <f>IF(L13="---","",VLOOKUP(L13,List1678345679103[],2,FALSE))</f>
        <v>1</v>
      </c>
      <c r="BO13" s="161">
        <f>IF(M13="---","",VLOOKUP(M13,List1678345679103[],2,FALSE))</f>
        <v>1</v>
      </c>
      <c r="BP13" s="161" t="str">
        <f>IF(N13="---","",VLOOKUP(N13,List1678345679103[],2,FALSE))</f>
        <v/>
      </c>
      <c r="BQ13" s="161" t="str">
        <f>IF(O13="---","",VLOOKUP(O13,List1678345679103[],2,FALSE))</f>
        <v/>
      </c>
      <c r="BR13" s="161" t="str">
        <f>IF(P13="---","",VLOOKUP(P13,List1678345679103[],2,FALSE))</f>
        <v/>
      </c>
      <c r="BS13" s="161" t="str">
        <f>IF(Q13="---","",VLOOKUP(Q13,List1678345679103[],2,FALSE))</f>
        <v/>
      </c>
      <c r="BT13" s="161" t="str">
        <f>IF(R13="---","",VLOOKUP(R13,List1678345679103[],2,FALSE))</f>
        <v/>
      </c>
      <c r="BU13" s="29" t="s">
        <v>135</v>
      </c>
      <c r="BV13" s="161">
        <f>IF(Y13="---","",VLOOKUP(Y13,List1678345679103[],2,FALSE))</f>
        <v>1</v>
      </c>
      <c r="BW13" s="161">
        <f>IF(Z13="---","",VLOOKUP(Z13,List1678345679103[],2,FALSE))</f>
        <v>1</v>
      </c>
      <c r="BX13" s="161">
        <f>IF(AA13="---","",VLOOKUP(AA13,List1678345679103[],2,FALSE))</f>
        <v>1</v>
      </c>
      <c r="BY13" s="161">
        <f>IF(AB13="---","",VLOOKUP(AB13,List1678345679103[],2,FALSE))</f>
        <v>1</v>
      </c>
      <c r="BZ13" s="161">
        <f>IF(AC13="---","",VLOOKUP(AC13,List1678345679103[],2,FALSE))</f>
        <v>1</v>
      </c>
      <c r="CA13" s="161" t="str">
        <f>IF(AD13="---","",VLOOKUP(AD13,List1678345679103[],2,FALSE))</f>
        <v/>
      </c>
      <c r="CB13" s="161" t="str">
        <f>IF(AE13="---","",VLOOKUP(AE13,List1678345679103[],2,FALSE))</f>
        <v/>
      </c>
      <c r="CC13" s="161" t="str">
        <f>IF(AF13="---","",VLOOKUP(AF13,List1678345679103[],2,FALSE))</f>
        <v/>
      </c>
      <c r="CD13" s="161" t="str">
        <f>IF(AG13="---","",VLOOKUP(AG13,List1678345679103[],2,FALSE))</f>
        <v/>
      </c>
      <c r="CE13" s="161" t="str">
        <f>IF(AH13="---","",VLOOKUP(AH13,List1678345679103[],2,FALSE))</f>
        <v/>
      </c>
    </row>
    <row r="14" spans="2:92" s="8" customFormat="1" ht="13.5" customHeight="1">
      <c r="B14" s="270"/>
      <c r="C14" s="274"/>
      <c r="D14" s="275"/>
      <c r="E14" s="200" t="s">
        <v>136</v>
      </c>
      <c r="F14" s="200"/>
      <c r="G14" s="201"/>
      <c r="H14" s="25" t="s">
        <v>116</v>
      </c>
      <c r="I14" s="25" t="s">
        <v>108</v>
      </c>
      <c r="J14" s="25" t="s">
        <v>110</v>
      </c>
      <c r="K14" s="25" t="s">
        <v>110</v>
      </c>
      <c r="L14" s="25" t="s">
        <v>110</v>
      </c>
      <c r="M14" s="32" t="s">
        <v>110</v>
      </c>
      <c r="N14" s="25" t="s">
        <v>109</v>
      </c>
      <c r="O14" s="25" t="s">
        <v>109</v>
      </c>
      <c r="P14" s="25" t="s">
        <v>109</v>
      </c>
      <c r="Q14" s="25" t="s">
        <v>109</v>
      </c>
      <c r="R14" s="32" t="s">
        <v>109</v>
      </c>
      <c r="S14" s="1"/>
      <c r="T14" s="1"/>
      <c r="U14" s="1"/>
      <c r="V14" s="1"/>
      <c r="W14" s="1"/>
      <c r="X14" s="1"/>
      <c r="Y14" s="25" t="s">
        <v>110</v>
      </c>
      <c r="Z14" s="25" t="s">
        <v>110</v>
      </c>
      <c r="AA14" s="25" t="s">
        <v>110</v>
      </c>
      <c r="AB14" s="25" t="s">
        <v>110</v>
      </c>
      <c r="AC14" s="32" t="s">
        <v>110</v>
      </c>
      <c r="AD14" s="23" t="s">
        <v>109</v>
      </c>
      <c r="AE14" s="23" t="s">
        <v>109</v>
      </c>
      <c r="AF14" s="23" t="s">
        <v>109</v>
      </c>
      <c r="AG14" s="23" t="s">
        <v>109</v>
      </c>
      <c r="AH14" s="23" t="s">
        <v>109</v>
      </c>
      <c r="AK14" s="27" t="str">
        <f t="shared" si="0"/>
        <v>Behind</v>
      </c>
      <c r="AL14" s="27" t="str">
        <f t="shared" si="0"/>
        <v>On Target</v>
      </c>
      <c r="AM14" s="27" t="str">
        <f t="shared" si="0"/>
        <v>On Target</v>
      </c>
      <c r="AN14" s="27" t="str">
        <f t="shared" si="0"/>
        <v>On Target</v>
      </c>
      <c r="AO14" s="27" t="str">
        <f t="shared" si="0"/>
        <v>On Target</v>
      </c>
      <c r="AP14" s="27" t="str">
        <f t="shared" si="0"/>
        <v/>
      </c>
      <c r="AQ14" s="27" t="str">
        <f t="shared" si="0"/>
        <v/>
      </c>
      <c r="AR14" s="27" t="str">
        <f t="shared" si="0"/>
        <v/>
      </c>
      <c r="AS14" s="27" t="str">
        <f t="shared" si="0"/>
        <v/>
      </c>
      <c r="AT14" s="27" t="str">
        <f t="shared" si="0"/>
        <v/>
      </c>
      <c r="AU14" s="1"/>
      <c r="AV14" s="28"/>
      <c r="AW14" s="29" t="s">
        <v>137</v>
      </c>
      <c r="AX14" s="30" t="str">
        <f t="shared" si="1"/>
        <v>≥80</v>
      </c>
      <c r="AY14" s="50">
        <f>VALUE(IF(AX14="---","",VLOOKUP(AX14,List1678345679103[],2,FALSE)))</f>
        <v>1</v>
      </c>
      <c r="AZ14" s="1" t="str">
        <f t="shared" si="2"/>
        <v>≥80</v>
      </c>
      <c r="BA14" s="1">
        <f>VALUE(IF(AZ14="---","",VLOOKUP(AZ14,List1678345679103[],2,FALSE)))</f>
        <v>1</v>
      </c>
      <c r="BB14" s="1" t="str">
        <f t="shared" si="3"/>
        <v>On Target</v>
      </c>
      <c r="BC14" s="1" t="str">
        <f t="shared" si="4"/>
        <v>Actual Year 5</v>
      </c>
      <c r="BD14" s="1"/>
      <c r="BE14" s="1"/>
      <c r="BF14" s="1"/>
      <c r="BG14" s="1"/>
      <c r="BH14" s="1"/>
      <c r="BI14" s="29" t="s">
        <v>137</v>
      </c>
      <c r="BJ14" s="161">
        <f>IF(H14="---","",VLOOKUP(H14,List1678345679103[],2,FALSE))</f>
        <v>0</v>
      </c>
      <c r="BK14" s="161">
        <f>IF(I14="---","",VLOOKUP(I14,List1678345679103[],2,FALSE))</f>
        <v>0.5</v>
      </c>
      <c r="BL14" s="161">
        <f>IF(J14="---","",VLOOKUP(J14,List1678345679103[],2,FALSE))</f>
        <v>1</v>
      </c>
      <c r="BM14" s="161">
        <f>IF(K14="---","",VLOOKUP(K14,List1678345679103[],2,FALSE))</f>
        <v>1</v>
      </c>
      <c r="BN14" s="161">
        <f>IF(L14="---","",VLOOKUP(L14,List1678345679103[],2,FALSE))</f>
        <v>1</v>
      </c>
      <c r="BO14" s="161">
        <f>IF(M14="---","",VLOOKUP(M14,List1678345679103[],2,FALSE))</f>
        <v>1</v>
      </c>
      <c r="BP14" s="161" t="str">
        <f>IF(N14="---","",VLOOKUP(N14,List1678345679103[],2,FALSE))</f>
        <v/>
      </c>
      <c r="BQ14" s="161" t="str">
        <f>IF(O14="---","",VLOOKUP(O14,List1678345679103[],2,FALSE))</f>
        <v/>
      </c>
      <c r="BR14" s="161" t="str">
        <f>IF(P14="---","",VLOOKUP(P14,List1678345679103[],2,FALSE))</f>
        <v/>
      </c>
      <c r="BS14" s="161" t="str">
        <f>IF(Q14="---","",VLOOKUP(Q14,List1678345679103[],2,FALSE))</f>
        <v/>
      </c>
      <c r="BT14" s="161" t="str">
        <f>IF(R14="---","",VLOOKUP(R14,List1678345679103[],2,FALSE))</f>
        <v/>
      </c>
      <c r="BU14" s="29" t="s">
        <v>137</v>
      </c>
      <c r="BV14" s="161">
        <f>IF(Y14="---","",VLOOKUP(Y14,List1678345679103[],2,FALSE))</f>
        <v>1</v>
      </c>
      <c r="BW14" s="161">
        <f>IF(Z14="---","",VLOOKUP(Z14,List1678345679103[],2,FALSE))</f>
        <v>1</v>
      </c>
      <c r="BX14" s="161">
        <f>IF(AA14="---","",VLOOKUP(AA14,List1678345679103[],2,FALSE))</f>
        <v>1</v>
      </c>
      <c r="BY14" s="161">
        <f>IF(AB14="---","",VLOOKUP(AB14,List1678345679103[],2,FALSE))</f>
        <v>1</v>
      </c>
      <c r="BZ14" s="161">
        <f>IF(AC14="---","",VLOOKUP(AC14,List1678345679103[],2,FALSE))</f>
        <v>1</v>
      </c>
      <c r="CA14" s="161" t="str">
        <f>IF(AD14="---","",VLOOKUP(AD14,List1678345679103[],2,FALSE))</f>
        <v/>
      </c>
      <c r="CB14" s="161" t="str">
        <f>IF(AE14="---","",VLOOKUP(AE14,List1678345679103[],2,FALSE))</f>
        <v/>
      </c>
      <c r="CC14" s="161" t="str">
        <f>IF(AF14="---","",VLOOKUP(AF14,List1678345679103[],2,FALSE))</f>
        <v/>
      </c>
      <c r="CD14" s="161" t="str">
        <f>IF(AG14="---","",VLOOKUP(AG14,List1678345679103[],2,FALSE))</f>
        <v/>
      </c>
      <c r="CE14" s="161" t="str">
        <f>IF(AH14="---","",VLOOKUP(AH14,List1678345679103[],2,FALSE))</f>
        <v/>
      </c>
      <c r="CG14" s="1"/>
      <c r="CI14" s="1"/>
      <c r="CK14" s="1"/>
      <c r="CM14" s="1"/>
    </row>
    <row r="15" spans="2:92" s="8" customFormat="1" ht="13.5" customHeight="1">
      <c r="B15" s="270"/>
      <c r="C15" s="274" t="s">
        <v>138</v>
      </c>
      <c r="D15" s="275"/>
      <c r="E15" s="200" t="s">
        <v>139</v>
      </c>
      <c r="F15" s="200"/>
      <c r="G15" s="201"/>
      <c r="H15" s="25" t="s">
        <v>108</v>
      </c>
      <c r="I15" s="25" t="s">
        <v>108</v>
      </c>
      <c r="J15" s="25" t="s">
        <v>108</v>
      </c>
      <c r="K15" s="25" t="s">
        <v>108</v>
      </c>
      <c r="L15" s="25" t="s">
        <v>108</v>
      </c>
      <c r="M15" s="32" t="s">
        <v>108</v>
      </c>
      <c r="N15" s="25" t="s">
        <v>109</v>
      </c>
      <c r="O15" s="25" t="s">
        <v>109</v>
      </c>
      <c r="P15" s="25" t="s">
        <v>109</v>
      </c>
      <c r="Q15" s="25" t="s">
        <v>109</v>
      </c>
      <c r="R15" s="32" t="s">
        <v>109</v>
      </c>
      <c r="S15" s="1"/>
      <c r="T15" s="1"/>
      <c r="U15" s="1"/>
      <c r="V15" s="1"/>
      <c r="W15" s="1"/>
      <c r="X15" s="1"/>
      <c r="Y15" s="25" t="s">
        <v>108</v>
      </c>
      <c r="Z15" s="25" t="s">
        <v>108</v>
      </c>
      <c r="AA15" s="25" t="s">
        <v>108</v>
      </c>
      <c r="AB15" s="25" t="s">
        <v>108</v>
      </c>
      <c r="AC15" s="32" t="s">
        <v>108</v>
      </c>
      <c r="AD15" s="23" t="s">
        <v>109</v>
      </c>
      <c r="AE15" s="23" t="s">
        <v>109</v>
      </c>
      <c r="AF15" s="23" t="s">
        <v>109</v>
      </c>
      <c r="AG15" s="23" t="s">
        <v>109</v>
      </c>
      <c r="AH15" s="23" t="s">
        <v>109</v>
      </c>
      <c r="AK15" s="27" t="str">
        <f t="shared" si="0"/>
        <v>On Target</v>
      </c>
      <c r="AL15" s="27" t="str">
        <f t="shared" si="0"/>
        <v>On Target</v>
      </c>
      <c r="AM15" s="27" t="str">
        <f t="shared" si="0"/>
        <v>On Target</v>
      </c>
      <c r="AN15" s="27" t="str">
        <f t="shared" si="0"/>
        <v>On Target</v>
      </c>
      <c r="AO15" s="27" t="str">
        <f t="shared" si="0"/>
        <v>On Target</v>
      </c>
      <c r="AP15" s="27" t="str">
        <f t="shared" si="0"/>
        <v/>
      </c>
      <c r="AQ15" s="27" t="str">
        <f t="shared" si="0"/>
        <v/>
      </c>
      <c r="AR15" s="27" t="str">
        <f t="shared" si="0"/>
        <v/>
      </c>
      <c r="AS15" s="27" t="str">
        <f t="shared" si="0"/>
        <v/>
      </c>
      <c r="AT15" s="27" t="str">
        <f t="shared" si="0"/>
        <v/>
      </c>
      <c r="AU15" s="1"/>
      <c r="AV15" s="28"/>
      <c r="AW15" s="29" t="s">
        <v>140</v>
      </c>
      <c r="AX15" s="30" t="str">
        <f t="shared" si="1"/>
        <v>60-79</v>
      </c>
      <c r="AY15" s="50">
        <f>VALUE(IF(AX15="---","",VLOOKUP(AX15,List1678345679103[],2,FALSE)))</f>
        <v>0.5</v>
      </c>
      <c r="AZ15" s="1" t="str">
        <f t="shared" si="2"/>
        <v>60-79</v>
      </c>
      <c r="BA15" s="1">
        <f>VALUE(IF(AZ15="---","",VLOOKUP(AZ15,List1678345679103[],2,FALSE)))</f>
        <v>0.5</v>
      </c>
      <c r="BB15" s="1" t="str">
        <f t="shared" si="3"/>
        <v>On Target</v>
      </c>
      <c r="BC15" s="1" t="str">
        <f t="shared" si="4"/>
        <v>Actual Year 5</v>
      </c>
      <c r="BD15" s="1"/>
      <c r="BE15" s="1"/>
      <c r="BF15" s="1"/>
      <c r="BG15" s="1"/>
      <c r="BH15" s="1"/>
      <c r="BI15" s="29" t="s">
        <v>140</v>
      </c>
      <c r="BJ15" s="161">
        <f>IF(H15="---","",VLOOKUP(H15,List1678345679103[],2,FALSE))</f>
        <v>0.5</v>
      </c>
      <c r="BK15" s="161">
        <f>IF(I15="---","",VLOOKUP(I15,List1678345679103[],2,FALSE))</f>
        <v>0.5</v>
      </c>
      <c r="BL15" s="161">
        <f>IF(J15="---","",VLOOKUP(J15,List1678345679103[],2,FALSE))</f>
        <v>0.5</v>
      </c>
      <c r="BM15" s="161">
        <f>IF(K15="---","",VLOOKUP(K15,List1678345679103[],2,FALSE))</f>
        <v>0.5</v>
      </c>
      <c r="BN15" s="161">
        <f>IF(L15="---","",VLOOKUP(L15,List1678345679103[],2,FALSE))</f>
        <v>0.5</v>
      </c>
      <c r="BO15" s="161">
        <f>IF(M15="---","",VLOOKUP(M15,List1678345679103[],2,FALSE))</f>
        <v>0.5</v>
      </c>
      <c r="BP15" s="161" t="str">
        <f>IF(N15="---","",VLOOKUP(N15,List1678345679103[],2,FALSE))</f>
        <v/>
      </c>
      <c r="BQ15" s="161" t="str">
        <f>IF(O15="---","",VLOOKUP(O15,List1678345679103[],2,FALSE))</f>
        <v/>
      </c>
      <c r="BR15" s="161" t="str">
        <f>IF(P15="---","",VLOOKUP(P15,List1678345679103[],2,FALSE))</f>
        <v/>
      </c>
      <c r="BS15" s="161" t="str">
        <f>IF(Q15="---","",VLOOKUP(Q15,List1678345679103[],2,FALSE))</f>
        <v/>
      </c>
      <c r="BT15" s="161" t="str">
        <f>IF(R15="---","",VLOOKUP(R15,List1678345679103[],2,FALSE))</f>
        <v/>
      </c>
      <c r="BU15" s="29" t="s">
        <v>140</v>
      </c>
      <c r="BV15" s="161">
        <f>IF(Y15="---","",VLOOKUP(Y15,List1678345679103[],2,FALSE))</f>
        <v>0.5</v>
      </c>
      <c r="BW15" s="161">
        <f>IF(Z15="---","",VLOOKUP(Z15,List1678345679103[],2,FALSE))</f>
        <v>0.5</v>
      </c>
      <c r="BX15" s="161">
        <f>IF(AA15="---","",VLOOKUP(AA15,List1678345679103[],2,FALSE))</f>
        <v>0.5</v>
      </c>
      <c r="BY15" s="161">
        <f>IF(AB15="---","",VLOOKUP(AB15,List1678345679103[],2,FALSE))</f>
        <v>0.5</v>
      </c>
      <c r="BZ15" s="161">
        <f>IF(AC15="---","",VLOOKUP(AC15,List1678345679103[],2,FALSE))</f>
        <v>0.5</v>
      </c>
      <c r="CA15" s="161" t="str">
        <f>IF(AD15="---","",VLOOKUP(AD15,List1678345679103[],2,FALSE))</f>
        <v/>
      </c>
      <c r="CB15" s="161" t="str">
        <f>IF(AE15="---","",VLOOKUP(AE15,List1678345679103[],2,FALSE))</f>
        <v/>
      </c>
      <c r="CC15" s="161" t="str">
        <f>IF(AF15="---","",VLOOKUP(AF15,List1678345679103[],2,FALSE))</f>
        <v/>
      </c>
      <c r="CD15" s="161" t="str">
        <f>IF(AG15="---","",VLOOKUP(AG15,List1678345679103[],2,FALSE))</f>
        <v/>
      </c>
      <c r="CE15" s="161" t="str">
        <f>IF(AH15="---","",VLOOKUP(AH15,List1678345679103[],2,FALSE))</f>
        <v/>
      </c>
      <c r="CG15" s="1"/>
      <c r="CI15" s="1"/>
      <c r="CK15" s="1"/>
      <c r="CM15" s="1"/>
    </row>
    <row r="16" spans="2:92" s="8" customFormat="1" ht="13.5" customHeight="1">
      <c r="B16" s="270"/>
      <c r="C16" s="274"/>
      <c r="D16" s="275"/>
      <c r="E16" s="200" t="s">
        <v>141</v>
      </c>
      <c r="F16" s="200"/>
      <c r="G16" s="201"/>
      <c r="H16" s="25" t="s">
        <v>108</v>
      </c>
      <c r="I16" s="25" t="s">
        <v>110</v>
      </c>
      <c r="J16" s="25" t="s">
        <v>110</v>
      </c>
      <c r="K16" s="25" t="s">
        <v>110</v>
      </c>
      <c r="L16" s="25" t="s">
        <v>110</v>
      </c>
      <c r="M16" s="32" t="s">
        <v>110</v>
      </c>
      <c r="N16" s="25" t="s">
        <v>109</v>
      </c>
      <c r="O16" s="25" t="s">
        <v>109</v>
      </c>
      <c r="P16" s="25" t="s">
        <v>109</v>
      </c>
      <c r="Q16" s="25" t="s">
        <v>109</v>
      </c>
      <c r="R16" s="32" t="s">
        <v>109</v>
      </c>
      <c r="S16" s="1"/>
      <c r="T16" s="1"/>
      <c r="U16" s="1"/>
      <c r="V16" s="1"/>
      <c r="W16" s="1"/>
      <c r="X16" s="1"/>
      <c r="Y16" s="25" t="s">
        <v>108</v>
      </c>
      <c r="Z16" s="25" t="s">
        <v>108</v>
      </c>
      <c r="AA16" s="25" t="s">
        <v>108</v>
      </c>
      <c r="AB16" s="25" t="s">
        <v>110</v>
      </c>
      <c r="AC16" s="32" t="s">
        <v>110</v>
      </c>
      <c r="AD16" s="23" t="s">
        <v>109</v>
      </c>
      <c r="AE16" s="23" t="s">
        <v>109</v>
      </c>
      <c r="AF16" s="23" t="s">
        <v>109</v>
      </c>
      <c r="AG16" s="23" t="s">
        <v>109</v>
      </c>
      <c r="AH16" s="23" t="s">
        <v>109</v>
      </c>
      <c r="AK16" s="27" t="str">
        <f t="shared" si="0"/>
        <v>Ahead</v>
      </c>
      <c r="AL16" s="27" t="str">
        <f t="shared" si="0"/>
        <v>Ahead</v>
      </c>
      <c r="AM16" s="27" t="str">
        <f t="shared" si="0"/>
        <v>Ahead</v>
      </c>
      <c r="AN16" s="27" t="str">
        <f t="shared" si="0"/>
        <v>On Target</v>
      </c>
      <c r="AO16" s="27" t="str">
        <f t="shared" si="0"/>
        <v>On Target</v>
      </c>
      <c r="AP16" s="27" t="str">
        <f t="shared" si="0"/>
        <v/>
      </c>
      <c r="AQ16" s="27" t="str">
        <f t="shared" si="0"/>
        <v/>
      </c>
      <c r="AR16" s="27" t="str">
        <f t="shared" si="0"/>
        <v/>
      </c>
      <c r="AS16" s="27" t="str">
        <f t="shared" si="0"/>
        <v/>
      </c>
      <c r="AT16" s="27" t="str">
        <f t="shared" si="0"/>
        <v/>
      </c>
      <c r="AU16" s="1"/>
      <c r="AV16" s="28"/>
      <c r="AW16" s="29" t="s">
        <v>142</v>
      </c>
      <c r="AX16" s="30" t="str">
        <f t="shared" si="1"/>
        <v>≥80</v>
      </c>
      <c r="AY16" s="50">
        <f>VALUE(IF(AX16="---","",VLOOKUP(AX16,List1678345679103[],2,FALSE)))</f>
        <v>1</v>
      </c>
      <c r="AZ16" s="1" t="str">
        <f t="shared" si="2"/>
        <v>≥80</v>
      </c>
      <c r="BA16" s="1">
        <f>VALUE(IF(AZ16="---","",VLOOKUP(AZ16,List1678345679103[],2,FALSE)))</f>
        <v>1</v>
      </c>
      <c r="BB16" s="1" t="str">
        <f t="shared" si="3"/>
        <v>On Target</v>
      </c>
      <c r="BC16" s="1" t="str">
        <f t="shared" si="4"/>
        <v>Actual Year 5</v>
      </c>
      <c r="BD16" s="1"/>
      <c r="BE16" s="1"/>
      <c r="BF16" s="1"/>
      <c r="BG16" s="1"/>
      <c r="BH16" s="1"/>
      <c r="BI16" s="29" t="s">
        <v>142</v>
      </c>
      <c r="BJ16" s="161">
        <f>IF(H16="---","",VLOOKUP(H16,List1678345679103[],2,FALSE))</f>
        <v>0.5</v>
      </c>
      <c r="BK16" s="161">
        <f>IF(I16="---","",VLOOKUP(I16,List1678345679103[],2,FALSE))</f>
        <v>1</v>
      </c>
      <c r="BL16" s="161">
        <f>IF(J16="---","",VLOOKUP(J16,List1678345679103[],2,FALSE))</f>
        <v>1</v>
      </c>
      <c r="BM16" s="161">
        <f>IF(K16="---","",VLOOKUP(K16,List1678345679103[],2,FALSE))</f>
        <v>1</v>
      </c>
      <c r="BN16" s="161">
        <f>IF(L16="---","",VLOOKUP(L16,List1678345679103[],2,FALSE))</f>
        <v>1</v>
      </c>
      <c r="BO16" s="161">
        <f>IF(M16="---","",VLOOKUP(M16,List1678345679103[],2,FALSE))</f>
        <v>1</v>
      </c>
      <c r="BP16" s="161" t="str">
        <f>IF(N16="---","",VLOOKUP(N16,List1678345679103[],2,FALSE))</f>
        <v/>
      </c>
      <c r="BQ16" s="161" t="str">
        <f>IF(O16="---","",VLOOKUP(O16,List1678345679103[],2,FALSE))</f>
        <v/>
      </c>
      <c r="BR16" s="161" t="str">
        <f>IF(P16="---","",VLOOKUP(P16,List1678345679103[],2,FALSE))</f>
        <v/>
      </c>
      <c r="BS16" s="161" t="str">
        <f>IF(Q16="---","",VLOOKUP(Q16,List1678345679103[],2,FALSE))</f>
        <v/>
      </c>
      <c r="BT16" s="161" t="str">
        <f>IF(R16="---","",VLOOKUP(R16,List1678345679103[],2,FALSE))</f>
        <v/>
      </c>
      <c r="BU16" s="29" t="s">
        <v>142</v>
      </c>
      <c r="BV16" s="161">
        <f>IF(Y16="---","",VLOOKUP(Y16,List1678345679103[],2,FALSE))</f>
        <v>0.5</v>
      </c>
      <c r="BW16" s="161">
        <f>IF(Z16="---","",VLOOKUP(Z16,List1678345679103[],2,FALSE))</f>
        <v>0.5</v>
      </c>
      <c r="BX16" s="161">
        <f>IF(AA16="---","",VLOOKUP(AA16,List1678345679103[],2,FALSE))</f>
        <v>0.5</v>
      </c>
      <c r="BY16" s="161">
        <f>IF(AB16="---","",VLOOKUP(AB16,List1678345679103[],2,FALSE))</f>
        <v>1</v>
      </c>
      <c r="BZ16" s="161">
        <f>IF(AC16="---","",VLOOKUP(AC16,List1678345679103[],2,FALSE))</f>
        <v>1</v>
      </c>
      <c r="CA16" s="161" t="str">
        <f>IF(AD16="---","",VLOOKUP(AD16,List1678345679103[],2,FALSE))</f>
        <v/>
      </c>
      <c r="CB16" s="161" t="str">
        <f>IF(AE16="---","",VLOOKUP(AE16,List1678345679103[],2,FALSE))</f>
        <v/>
      </c>
      <c r="CC16" s="161" t="str">
        <f>IF(AF16="---","",VLOOKUP(AF16,List1678345679103[],2,FALSE))</f>
        <v/>
      </c>
      <c r="CD16" s="161" t="str">
        <f>IF(AG16="---","",VLOOKUP(AG16,List1678345679103[],2,FALSE))</f>
        <v/>
      </c>
      <c r="CE16" s="161" t="str">
        <f>IF(AH16="---","",VLOOKUP(AH16,List1678345679103[],2,FALSE))</f>
        <v/>
      </c>
      <c r="CG16" s="1"/>
      <c r="CI16" s="1"/>
      <c r="CK16" s="1"/>
      <c r="CM16" s="1"/>
    </row>
    <row r="17" spans="2:92" s="8" customFormat="1" ht="13.5" customHeight="1">
      <c r="B17" s="270"/>
      <c r="C17" s="274"/>
      <c r="D17" s="275"/>
      <c r="E17" s="200" t="s">
        <v>143</v>
      </c>
      <c r="F17" s="200"/>
      <c r="G17" s="201"/>
      <c r="H17" s="25" t="s">
        <v>108</v>
      </c>
      <c r="I17" s="25" t="s">
        <v>110</v>
      </c>
      <c r="J17" s="25" t="s">
        <v>110</v>
      </c>
      <c r="K17" s="25" t="s">
        <v>110</v>
      </c>
      <c r="L17" s="25" t="s">
        <v>110</v>
      </c>
      <c r="M17" s="32" t="s">
        <v>110</v>
      </c>
      <c r="N17" s="25" t="s">
        <v>109</v>
      </c>
      <c r="O17" s="25" t="s">
        <v>109</v>
      </c>
      <c r="P17" s="25" t="s">
        <v>109</v>
      </c>
      <c r="Q17" s="25" t="s">
        <v>109</v>
      </c>
      <c r="R17" s="32" t="s">
        <v>109</v>
      </c>
      <c r="S17" s="1"/>
      <c r="T17" s="1"/>
      <c r="U17" s="1"/>
      <c r="V17" s="1"/>
      <c r="W17" s="1"/>
      <c r="X17" s="1"/>
      <c r="Y17" s="25" t="s">
        <v>108</v>
      </c>
      <c r="Z17" s="25" t="s">
        <v>108</v>
      </c>
      <c r="AA17" s="25" t="s">
        <v>108</v>
      </c>
      <c r="AB17" s="25" t="s">
        <v>110</v>
      </c>
      <c r="AC17" s="32" t="s">
        <v>110</v>
      </c>
      <c r="AD17" s="23" t="s">
        <v>109</v>
      </c>
      <c r="AE17" s="23" t="s">
        <v>109</v>
      </c>
      <c r="AF17" s="23" t="s">
        <v>109</v>
      </c>
      <c r="AG17" s="23" t="s">
        <v>109</v>
      </c>
      <c r="AH17" s="23" t="s">
        <v>109</v>
      </c>
      <c r="AK17" s="27" t="str">
        <f t="shared" si="0"/>
        <v>Ahead</v>
      </c>
      <c r="AL17" s="27" t="str">
        <f t="shared" si="0"/>
        <v>Ahead</v>
      </c>
      <c r="AM17" s="27" t="str">
        <f t="shared" si="0"/>
        <v>Ahead</v>
      </c>
      <c r="AN17" s="27" t="str">
        <f t="shared" si="0"/>
        <v>On Target</v>
      </c>
      <c r="AO17" s="27" t="str">
        <f t="shared" si="0"/>
        <v>On Target</v>
      </c>
      <c r="AP17" s="27" t="str">
        <f t="shared" si="0"/>
        <v/>
      </c>
      <c r="AQ17" s="27" t="str">
        <f t="shared" si="0"/>
        <v/>
      </c>
      <c r="AR17" s="27" t="str">
        <f t="shared" si="0"/>
        <v/>
      </c>
      <c r="AS17" s="27" t="str">
        <f t="shared" si="0"/>
        <v/>
      </c>
      <c r="AT17" s="27" t="str">
        <f t="shared" si="0"/>
        <v/>
      </c>
      <c r="AU17" s="1"/>
      <c r="AV17" s="28"/>
      <c r="AW17" s="29" t="s">
        <v>144</v>
      </c>
      <c r="AX17" s="30" t="str">
        <f t="shared" si="1"/>
        <v>≥80</v>
      </c>
      <c r="AY17" s="50">
        <f>VALUE(IF(AX17="---","",VLOOKUP(AX17,List1678345679103[],2,FALSE)))</f>
        <v>1</v>
      </c>
      <c r="AZ17" s="1" t="str">
        <f t="shared" si="2"/>
        <v>≥80</v>
      </c>
      <c r="BA17" s="1">
        <f>VALUE(IF(AZ17="---","",VLOOKUP(AZ17,List1678345679103[],2,FALSE)))</f>
        <v>1</v>
      </c>
      <c r="BB17" s="1" t="str">
        <f t="shared" si="3"/>
        <v>On Target</v>
      </c>
      <c r="BC17" s="1" t="str">
        <f t="shared" si="4"/>
        <v>Actual Year 5</v>
      </c>
      <c r="BD17" s="1"/>
      <c r="BE17" s="1"/>
      <c r="BF17" s="1"/>
      <c r="BG17" s="1"/>
      <c r="BH17" s="1"/>
      <c r="BI17" s="29" t="s">
        <v>144</v>
      </c>
      <c r="BJ17" s="161">
        <f>IF(H17="---","",VLOOKUP(H17,List1678345679103[],2,FALSE))</f>
        <v>0.5</v>
      </c>
      <c r="BK17" s="161">
        <f>IF(I17="---","",VLOOKUP(I17,List1678345679103[],2,FALSE))</f>
        <v>1</v>
      </c>
      <c r="BL17" s="161">
        <f>IF(J17="---","",VLOOKUP(J17,List1678345679103[],2,FALSE))</f>
        <v>1</v>
      </c>
      <c r="BM17" s="161">
        <f>IF(K17="---","",VLOOKUP(K17,List1678345679103[],2,FALSE))</f>
        <v>1</v>
      </c>
      <c r="BN17" s="161">
        <f>IF(L17="---","",VLOOKUP(L17,List1678345679103[],2,FALSE))</f>
        <v>1</v>
      </c>
      <c r="BO17" s="161">
        <f>IF(M17="---","",VLOOKUP(M17,List1678345679103[],2,FALSE))</f>
        <v>1</v>
      </c>
      <c r="BP17" s="161" t="str">
        <f>IF(N17="---","",VLOOKUP(N17,List1678345679103[],2,FALSE))</f>
        <v/>
      </c>
      <c r="BQ17" s="161" t="str">
        <f>IF(O17="---","",VLOOKUP(O17,List1678345679103[],2,FALSE))</f>
        <v/>
      </c>
      <c r="BR17" s="161" t="str">
        <f>IF(P17="---","",VLOOKUP(P17,List1678345679103[],2,FALSE))</f>
        <v/>
      </c>
      <c r="BS17" s="161" t="str">
        <f>IF(Q17="---","",VLOOKUP(Q17,List1678345679103[],2,FALSE))</f>
        <v/>
      </c>
      <c r="BT17" s="161" t="str">
        <f>IF(R17="---","",VLOOKUP(R17,List1678345679103[],2,FALSE))</f>
        <v/>
      </c>
      <c r="BU17" s="29" t="s">
        <v>144</v>
      </c>
      <c r="BV17" s="161">
        <f>IF(Y17="---","",VLOOKUP(Y17,List1678345679103[],2,FALSE))</f>
        <v>0.5</v>
      </c>
      <c r="BW17" s="161">
        <f>IF(Z17="---","",VLOOKUP(Z17,List1678345679103[],2,FALSE))</f>
        <v>0.5</v>
      </c>
      <c r="BX17" s="161">
        <f>IF(AA17="---","",VLOOKUP(AA17,List1678345679103[],2,FALSE))</f>
        <v>0.5</v>
      </c>
      <c r="BY17" s="161">
        <f>IF(AB17="---","",VLOOKUP(AB17,List1678345679103[],2,FALSE))</f>
        <v>1</v>
      </c>
      <c r="BZ17" s="161">
        <f>IF(AC17="---","",VLOOKUP(AC17,List1678345679103[],2,FALSE))</f>
        <v>1</v>
      </c>
      <c r="CA17" s="161" t="str">
        <f>IF(AD17="---","",VLOOKUP(AD17,List1678345679103[],2,FALSE))</f>
        <v/>
      </c>
      <c r="CB17" s="161" t="str">
        <f>IF(AE17="---","",VLOOKUP(AE17,List1678345679103[],2,FALSE))</f>
        <v/>
      </c>
      <c r="CC17" s="161" t="str">
        <f>IF(AF17="---","",VLOOKUP(AF17,List1678345679103[],2,FALSE))</f>
        <v/>
      </c>
      <c r="CD17" s="161" t="str">
        <f>IF(AG17="---","",VLOOKUP(AG17,List1678345679103[],2,FALSE))</f>
        <v/>
      </c>
      <c r="CE17" s="161" t="str">
        <f>IF(AH17="---","",VLOOKUP(AH17,List1678345679103[],2,FALSE))</f>
        <v/>
      </c>
      <c r="CG17" s="1"/>
      <c r="CI17" s="1"/>
      <c r="CK17" s="1"/>
      <c r="CM17" s="1"/>
    </row>
    <row r="18" spans="2:92" s="8" customFormat="1" ht="13.5" customHeight="1">
      <c r="B18" s="270"/>
      <c r="C18" s="274" t="s">
        <v>145</v>
      </c>
      <c r="D18" s="275"/>
      <c r="E18" s="200" t="s">
        <v>146</v>
      </c>
      <c r="F18" s="200"/>
      <c r="G18" s="201"/>
      <c r="H18" s="25" t="s">
        <v>108</v>
      </c>
      <c r="I18" s="25" t="s">
        <v>108</v>
      </c>
      <c r="J18" s="25" t="s">
        <v>108</v>
      </c>
      <c r="K18" s="25" t="s">
        <v>108</v>
      </c>
      <c r="L18" s="25" t="s">
        <v>108</v>
      </c>
      <c r="M18" s="32" t="s">
        <v>110</v>
      </c>
      <c r="N18" s="25" t="s">
        <v>109</v>
      </c>
      <c r="O18" s="25" t="s">
        <v>109</v>
      </c>
      <c r="P18" s="25" t="s">
        <v>109</v>
      </c>
      <c r="Q18" s="25" t="s">
        <v>109</v>
      </c>
      <c r="R18" s="32" t="s">
        <v>109</v>
      </c>
      <c r="S18" s="1"/>
      <c r="T18" s="1"/>
      <c r="U18" s="1"/>
      <c r="V18" s="1"/>
      <c r="W18" s="1"/>
      <c r="X18" s="1"/>
      <c r="Y18" s="25" t="s">
        <v>108</v>
      </c>
      <c r="Z18" s="25" t="s">
        <v>108</v>
      </c>
      <c r="AA18" s="25" t="s">
        <v>108</v>
      </c>
      <c r="AB18" s="25" t="s">
        <v>108</v>
      </c>
      <c r="AC18" s="32" t="s">
        <v>110</v>
      </c>
      <c r="AD18" s="23" t="s">
        <v>109</v>
      </c>
      <c r="AE18" s="23" t="s">
        <v>109</v>
      </c>
      <c r="AF18" s="23" t="s">
        <v>109</v>
      </c>
      <c r="AG18" s="23" t="s">
        <v>109</v>
      </c>
      <c r="AH18" s="23" t="s">
        <v>109</v>
      </c>
      <c r="AK18" s="27" t="str">
        <f t="shared" si="0"/>
        <v>On Target</v>
      </c>
      <c r="AL18" s="27" t="str">
        <f t="shared" si="0"/>
        <v>On Target</v>
      </c>
      <c r="AM18" s="27" t="str">
        <f t="shared" si="0"/>
        <v>On Target</v>
      </c>
      <c r="AN18" s="27" t="str">
        <f t="shared" si="0"/>
        <v>On Target</v>
      </c>
      <c r="AO18" s="27" t="str">
        <f t="shared" si="0"/>
        <v>On Target</v>
      </c>
      <c r="AP18" s="27" t="str">
        <f t="shared" si="0"/>
        <v/>
      </c>
      <c r="AQ18" s="27" t="str">
        <f t="shared" si="0"/>
        <v/>
      </c>
      <c r="AR18" s="27" t="str">
        <f t="shared" si="0"/>
        <v/>
      </c>
      <c r="AS18" s="27" t="str">
        <f t="shared" si="0"/>
        <v/>
      </c>
      <c r="AT18" s="27" t="str">
        <f t="shared" si="0"/>
        <v/>
      </c>
      <c r="AU18" s="1"/>
      <c r="AV18" s="28"/>
      <c r="AW18" s="29" t="s">
        <v>147</v>
      </c>
      <c r="AX18" s="30" t="str">
        <f t="shared" si="1"/>
        <v>≥80</v>
      </c>
      <c r="AY18" s="50">
        <f>VALUE(IF(AX18="---","",VLOOKUP(AX18,List1678345679103[],2,FALSE)))</f>
        <v>1</v>
      </c>
      <c r="AZ18" s="1" t="str">
        <f t="shared" si="2"/>
        <v>≥80</v>
      </c>
      <c r="BA18" s="1">
        <f>VALUE(IF(AZ18="---","",VLOOKUP(AZ18,List1678345679103[],2,FALSE)))</f>
        <v>1</v>
      </c>
      <c r="BB18" s="1" t="str">
        <f t="shared" si="3"/>
        <v>On Target</v>
      </c>
      <c r="BC18" s="1" t="str">
        <f t="shared" si="4"/>
        <v>Actual Year 5</v>
      </c>
      <c r="BD18" s="1"/>
      <c r="BE18" s="1"/>
      <c r="BF18" s="1"/>
      <c r="BG18" s="1"/>
      <c r="BH18" s="1"/>
      <c r="BI18" s="29" t="s">
        <v>147</v>
      </c>
      <c r="BJ18" s="161">
        <f>IF(H18="---","",VLOOKUP(H18,List1678345679103[],2,FALSE))</f>
        <v>0.5</v>
      </c>
      <c r="BK18" s="161">
        <f>IF(I18="---","",VLOOKUP(I18,List1678345679103[],2,FALSE))</f>
        <v>0.5</v>
      </c>
      <c r="BL18" s="161">
        <f>IF(J18="---","",VLOOKUP(J18,List1678345679103[],2,FALSE))</f>
        <v>0.5</v>
      </c>
      <c r="BM18" s="161">
        <f>IF(K18="---","",VLOOKUP(K18,List1678345679103[],2,FALSE))</f>
        <v>0.5</v>
      </c>
      <c r="BN18" s="161">
        <f>IF(L18="---","",VLOOKUP(L18,List1678345679103[],2,FALSE))</f>
        <v>0.5</v>
      </c>
      <c r="BO18" s="161">
        <f>IF(M18="---","",VLOOKUP(M18,List1678345679103[],2,FALSE))</f>
        <v>1</v>
      </c>
      <c r="BP18" s="161" t="str">
        <f>IF(N18="---","",VLOOKUP(N18,List1678345679103[],2,FALSE))</f>
        <v/>
      </c>
      <c r="BQ18" s="161" t="str">
        <f>IF(O18="---","",VLOOKUP(O18,List1678345679103[],2,FALSE))</f>
        <v/>
      </c>
      <c r="BR18" s="161" t="str">
        <f>IF(P18="---","",VLOOKUP(P18,List1678345679103[],2,FALSE))</f>
        <v/>
      </c>
      <c r="BS18" s="161" t="str">
        <f>IF(Q18="---","",VLOOKUP(Q18,List1678345679103[],2,FALSE))</f>
        <v/>
      </c>
      <c r="BT18" s="161" t="str">
        <f>IF(R18="---","",VLOOKUP(R18,List1678345679103[],2,FALSE))</f>
        <v/>
      </c>
      <c r="BU18" s="29" t="s">
        <v>147</v>
      </c>
      <c r="BV18" s="161">
        <f>IF(Y18="---","",VLOOKUP(Y18,List1678345679103[],2,FALSE))</f>
        <v>0.5</v>
      </c>
      <c r="BW18" s="161">
        <f>IF(Z18="---","",VLOOKUP(Z18,List1678345679103[],2,FALSE))</f>
        <v>0.5</v>
      </c>
      <c r="BX18" s="161">
        <f>IF(AA18="---","",VLOOKUP(AA18,List1678345679103[],2,FALSE))</f>
        <v>0.5</v>
      </c>
      <c r="BY18" s="161">
        <f>IF(AB18="---","",VLOOKUP(AB18,List1678345679103[],2,FALSE))</f>
        <v>0.5</v>
      </c>
      <c r="BZ18" s="161">
        <f>IF(AC18="---","",VLOOKUP(AC18,List1678345679103[],2,FALSE))</f>
        <v>1</v>
      </c>
      <c r="CA18" s="161" t="str">
        <f>IF(AD18="---","",VLOOKUP(AD18,List1678345679103[],2,FALSE))</f>
        <v/>
      </c>
      <c r="CB18" s="161" t="str">
        <f>IF(AE18="---","",VLOOKUP(AE18,List1678345679103[],2,FALSE))</f>
        <v/>
      </c>
      <c r="CC18" s="161" t="str">
        <f>IF(AF18="---","",VLOOKUP(AF18,List1678345679103[],2,FALSE))</f>
        <v/>
      </c>
      <c r="CD18" s="161" t="str">
        <f>IF(AG18="---","",VLOOKUP(AG18,List1678345679103[],2,FALSE))</f>
        <v/>
      </c>
      <c r="CE18" s="161" t="str">
        <f>IF(AH18="---","",VLOOKUP(AH18,List1678345679103[],2,FALSE))</f>
        <v/>
      </c>
      <c r="CG18" s="1"/>
      <c r="CI18" s="1"/>
      <c r="CK18" s="1"/>
      <c r="CM18" s="1"/>
    </row>
    <row r="19" spans="2:92" s="8" customFormat="1" ht="13.5" customHeight="1">
      <c r="B19" s="270"/>
      <c r="C19" s="274"/>
      <c r="D19" s="275"/>
      <c r="E19" s="200" t="s">
        <v>148</v>
      </c>
      <c r="F19" s="200"/>
      <c r="G19" s="201"/>
      <c r="H19" s="25" t="s">
        <v>108</v>
      </c>
      <c r="I19" s="25" t="s">
        <v>108</v>
      </c>
      <c r="J19" s="25" t="s">
        <v>108</v>
      </c>
      <c r="K19" s="25" t="s">
        <v>108</v>
      </c>
      <c r="L19" s="25" t="s">
        <v>110</v>
      </c>
      <c r="M19" s="32" t="s">
        <v>110</v>
      </c>
      <c r="N19" s="25" t="s">
        <v>109</v>
      </c>
      <c r="O19" s="25" t="s">
        <v>109</v>
      </c>
      <c r="P19" s="25" t="s">
        <v>109</v>
      </c>
      <c r="Q19" s="25" t="s">
        <v>109</v>
      </c>
      <c r="R19" s="32" t="s">
        <v>109</v>
      </c>
      <c r="S19" s="1"/>
      <c r="T19" s="1"/>
      <c r="U19" s="1"/>
      <c r="V19" s="1"/>
      <c r="W19" s="1"/>
      <c r="X19" s="1"/>
      <c r="Y19" s="25" t="s">
        <v>108</v>
      </c>
      <c r="Z19" s="25" t="s">
        <v>108</v>
      </c>
      <c r="AA19" s="25" t="s">
        <v>108</v>
      </c>
      <c r="AB19" s="25" t="s">
        <v>110</v>
      </c>
      <c r="AC19" s="32" t="s">
        <v>110</v>
      </c>
      <c r="AD19" s="23" t="s">
        <v>109</v>
      </c>
      <c r="AE19" s="23" t="s">
        <v>109</v>
      </c>
      <c r="AF19" s="23" t="s">
        <v>109</v>
      </c>
      <c r="AG19" s="23" t="s">
        <v>109</v>
      </c>
      <c r="AH19" s="23" t="s">
        <v>109</v>
      </c>
      <c r="AK19" s="27" t="str">
        <f t="shared" si="0"/>
        <v>On Target</v>
      </c>
      <c r="AL19" s="27" t="str">
        <f t="shared" si="0"/>
        <v>On Target</v>
      </c>
      <c r="AM19" s="27" t="str">
        <f t="shared" si="0"/>
        <v>On Target</v>
      </c>
      <c r="AN19" s="27" t="str">
        <f t="shared" si="0"/>
        <v>On Target</v>
      </c>
      <c r="AO19" s="27" t="str">
        <f t="shared" si="0"/>
        <v>On Target</v>
      </c>
      <c r="AP19" s="27" t="str">
        <f t="shared" si="0"/>
        <v/>
      </c>
      <c r="AQ19" s="27" t="str">
        <f t="shared" si="0"/>
        <v/>
      </c>
      <c r="AR19" s="27" t="str">
        <f t="shared" si="0"/>
        <v/>
      </c>
      <c r="AS19" s="27" t="str">
        <f t="shared" si="0"/>
        <v/>
      </c>
      <c r="AT19" s="27" t="str">
        <f t="shared" si="0"/>
        <v/>
      </c>
      <c r="AU19" s="1"/>
      <c r="AV19" s="28"/>
      <c r="AW19" s="29" t="s">
        <v>149</v>
      </c>
      <c r="AX19" s="30" t="str">
        <f t="shared" si="1"/>
        <v>≥80</v>
      </c>
      <c r="AY19" s="50">
        <f>VALUE(IF(AX19="---","",VLOOKUP(AX19,List1678345679103[],2,FALSE)))</f>
        <v>1</v>
      </c>
      <c r="AZ19" s="1" t="str">
        <f t="shared" si="2"/>
        <v>≥80</v>
      </c>
      <c r="BA19" s="1">
        <f>VALUE(IF(AZ19="---","",VLOOKUP(AZ19,List1678345679103[],2,FALSE)))</f>
        <v>1</v>
      </c>
      <c r="BB19" s="1" t="str">
        <f t="shared" si="3"/>
        <v>On Target</v>
      </c>
      <c r="BC19" s="1" t="str">
        <f t="shared" si="4"/>
        <v>Actual Year 5</v>
      </c>
      <c r="BD19" s="1"/>
      <c r="BE19" s="1"/>
      <c r="BF19" s="1"/>
      <c r="BG19" s="1"/>
      <c r="BH19" s="1"/>
      <c r="BI19" s="29" t="s">
        <v>149</v>
      </c>
      <c r="BJ19" s="161">
        <f>IF(H19="---","",VLOOKUP(H19,List1678345679103[],2,FALSE))</f>
        <v>0.5</v>
      </c>
      <c r="BK19" s="161">
        <f>IF(I19="---","",VLOOKUP(I19,List1678345679103[],2,FALSE))</f>
        <v>0.5</v>
      </c>
      <c r="BL19" s="161">
        <f>IF(J19="---","",VLOOKUP(J19,List1678345679103[],2,FALSE))</f>
        <v>0.5</v>
      </c>
      <c r="BM19" s="161">
        <f>IF(K19="---","",VLOOKUP(K19,List1678345679103[],2,FALSE))</f>
        <v>0.5</v>
      </c>
      <c r="BN19" s="161">
        <f>IF(L19="---","",VLOOKUP(L19,List1678345679103[],2,FALSE))</f>
        <v>1</v>
      </c>
      <c r="BO19" s="161">
        <f>IF(M19="---","",VLOOKUP(M19,List1678345679103[],2,FALSE))</f>
        <v>1</v>
      </c>
      <c r="BP19" s="161" t="str">
        <f>IF(N19="---","",VLOOKUP(N19,List1678345679103[],2,FALSE))</f>
        <v/>
      </c>
      <c r="BQ19" s="161" t="str">
        <f>IF(O19="---","",VLOOKUP(O19,List1678345679103[],2,FALSE))</f>
        <v/>
      </c>
      <c r="BR19" s="161" t="str">
        <f>IF(P19="---","",VLOOKUP(P19,List1678345679103[],2,FALSE))</f>
        <v/>
      </c>
      <c r="BS19" s="161" t="str">
        <f>IF(Q19="---","",VLOOKUP(Q19,List1678345679103[],2,FALSE))</f>
        <v/>
      </c>
      <c r="BT19" s="161" t="str">
        <f>IF(R19="---","",VLOOKUP(R19,List1678345679103[],2,FALSE))</f>
        <v/>
      </c>
      <c r="BU19" s="29" t="s">
        <v>149</v>
      </c>
      <c r="BV19" s="161">
        <f>IF(Y19="---","",VLOOKUP(Y19,List1678345679103[],2,FALSE))</f>
        <v>0.5</v>
      </c>
      <c r="BW19" s="161">
        <f>IF(Z19="---","",VLOOKUP(Z19,List1678345679103[],2,FALSE))</f>
        <v>0.5</v>
      </c>
      <c r="BX19" s="161">
        <f>IF(AA19="---","",VLOOKUP(AA19,List1678345679103[],2,FALSE))</f>
        <v>0.5</v>
      </c>
      <c r="BY19" s="161">
        <f>IF(AB19="---","",VLOOKUP(AB19,List1678345679103[],2,FALSE))</f>
        <v>1</v>
      </c>
      <c r="BZ19" s="161">
        <f>IF(AC19="---","",VLOOKUP(AC19,List1678345679103[],2,FALSE))</f>
        <v>1</v>
      </c>
      <c r="CA19" s="161" t="str">
        <f>IF(AD19="---","",VLOOKUP(AD19,List1678345679103[],2,FALSE))</f>
        <v/>
      </c>
      <c r="CB19" s="161" t="str">
        <f>IF(AE19="---","",VLOOKUP(AE19,List1678345679103[],2,FALSE))</f>
        <v/>
      </c>
      <c r="CC19" s="161" t="str">
        <f>IF(AF19="---","",VLOOKUP(AF19,List1678345679103[],2,FALSE))</f>
        <v/>
      </c>
      <c r="CD19" s="161" t="str">
        <f>IF(AG19="---","",VLOOKUP(AG19,List1678345679103[],2,FALSE))</f>
        <v/>
      </c>
      <c r="CE19" s="161" t="str">
        <f>IF(AH19="---","",VLOOKUP(AH19,List1678345679103[],2,FALSE))</f>
        <v/>
      </c>
      <c r="CG19" s="1"/>
      <c r="CI19" s="1"/>
      <c r="CK19" s="1"/>
      <c r="CM19" s="1"/>
    </row>
    <row r="20" spans="2:92" s="8" customFormat="1" ht="13.5" customHeight="1">
      <c r="B20" s="271"/>
      <c r="C20" s="274"/>
      <c r="D20" s="275"/>
      <c r="E20" s="200" t="s">
        <v>150</v>
      </c>
      <c r="F20" s="200"/>
      <c r="G20" s="201"/>
      <c r="H20" s="25" t="s">
        <v>108</v>
      </c>
      <c r="I20" s="25" t="s">
        <v>108</v>
      </c>
      <c r="J20" s="25" t="s">
        <v>108</v>
      </c>
      <c r="K20" s="25" t="s">
        <v>110</v>
      </c>
      <c r="L20" s="25" t="s">
        <v>110</v>
      </c>
      <c r="M20" s="32" t="s">
        <v>110</v>
      </c>
      <c r="N20" s="25" t="s">
        <v>109</v>
      </c>
      <c r="O20" s="25" t="s">
        <v>109</v>
      </c>
      <c r="P20" s="25" t="s">
        <v>109</v>
      </c>
      <c r="Q20" s="25" t="s">
        <v>109</v>
      </c>
      <c r="R20" s="32" t="s">
        <v>109</v>
      </c>
      <c r="S20" s="1"/>
      <c r="T20" s="1"/>
      <c r="U20" s="1"/>
      <c r="V20" s="1"/>
      <c r="W20" s="1"/>
      <c r="X20" s="1"/>
      <c r="Y20" s="25" t="s">
        <v>108</v>
      </c>
      <c r="Z20" s="25" t="s">
        <v>108</v>
      </c>
      <c r="AA20" s="25" t="s">
        <v>110</v>
      </c>
      <c r="AB20" s="25" t="s">
        <v>110</v>
      </c>
      <c r="AC20" s="32" t="s">
        <v>110</v>
      </c>
      <c r="AD20" s="23" t="s">
        <v>109</v>
      </c>
      <c r="AE20" s="23" t="s">
        <v>109</v>
      </c>
      <c r="AF20" s="23" t="s">
        <v>109</v>
      </c>
      <c r="AG20" s="23" t="s">
        <v>109</v>
      </c>
      <c r="AH20" s="23" t="s">
        <v>109</v>
      </c>
      <c r="AK20" s="27" t="str">
        <f t="shared" si="0"/>
        <v>On Target</v>
      </c>
      <c r="AL20" s="27" t="str">
        <f t="shared" si="0"/>
        <v>On Target</v>
      </c>
      <c r="AM20" s="27" t="str">
        <f t="shared" si="0"/>
        <v>On Target</v>
      </c>
      <c r="AN20" s="27" t="str">
        <f t="shared" si="0"/>
        <v>On Target</v>
      </c>
      <c r="AO20" s="27" t="str">
        <f t="shared" si="0"/>
        <v>On Target</v>
      </c>
      <c r="AP20" s="27" t="str">
        <f t="shared" si="0"/>
        <v/>
      </c>
      <c r="AQ20" s="27" t="str">
        <f t="shared" si="0"/>
        <v/>
      </c>
      <c r="AR20" s="27" t="str">
        <f t="shared" si="0"/>
        <v/>
      </c>
      <c r="AS20" s="27" t="str">
        <f t="shared" si="0"/>
        <v/>
      </c>
      <c r="AT20" s="27" t="str">
        <f t="shared" si="0"/>
        <v/>
      </c>
      <c r="AU20" s="1"/>
      <c r="AV20" s="28"/>
      <c r="AW20" s="29" t="s">
        <v>151</v>
      </c>
      <c r="AX20" s="30" t="str">
        <f t="shared" si="1"/>
        <v>≥80</v>
      </c>
      <c r="AY20" s="50">
        <f>VALUE(IF(AX20="---","",VLOOKUP(AX20,List1678345679103[],2,FALSE)))</f>
        <v>1</v>
      </c>
      <c r="AZ20" s="1" t="str">
        <f t="shared" si="2"/>
        <v>≥80</v>
      </c>
      <c r="BA20" s="1">
        <f>VALUE(IF(AZ20="---","",VLOOKUP(AZ20,List1678345679103[],2,FALSE)))</f>
        <v>1</v>
      </c>
      <c r="BB20" s="1" t="str">
        <f t="shared" si="3"/>
        <v>On Target</v>
      </c>
      <c r="BC20" s="1" t="str">
        <f t="shared" si="4"/>
        <v>Actual Year 5</v>
      </c>
      <c r="BD20" s="1"/>
      <c r="BE20" s="1"/>
      <c r="BF20" s="1"/>
      <c r="BG20" s="1"/>
      <c r="BH20" s="1"/>
      <c r="BI20" s="29" t="s">
        <v>151</v>
      </c>
      <c r="BJ20" s="161">
        <f>IF(H20="---","",VLOOKUP(H20,List1678345679103[],2,FALSE))</f>
        <v>0.5</v>
      </c>
      <c r="BK20" s="161">
        <f>IF(I20="---","",VLOOKUP(I20,List1678345679103[],2,FALSE))</f>
        <v>0.5</v>
      </c>
      <c r="BL20" s="161">
        <f>IF(J20="---","",VLOOKUP(J20,List1678345679103[],2,FALSE))</f>
        <v>0.5</v>
      </c>
      <c r="BM20" s="161">
        <f>IF(K20="---","",VLOOKUP(K20,List1678345679103[],2,FALSE))</f>
        <v>1</v>
      </c>
      <c r="BN20" s="161">
        <f>IF(L20="---","",VLOOKUP(L20,List1678345679103[],2,FALSE))</f>
        <v>1</v>
      </c>
      <c r="BO20" s="161">
        <f>IF(M20="---","",VLOOKUP(M20,List1678345679103[],2,FALSE))</f>
        <v>1</v>
      </c>
      <c r="BP20" s="161" t="str">
        <f>IF(N20="---","",VLOOKUP(N20,List1678345679103[],2,FALSE))</f>
        <v/>
      </c>
      <c r="BQ20" s="161" t="str">
        <f>IF(O20="---","",VLOOKUP(O20,List1678345679103[],2,FALSE))</f>
        <v/>
      </c>
      <c r="BR20" s="161" t="str">
        <f>IF(P20="---","",VLOOKUP(P20,List1678345679103[],2,FALSE))</f>
        <v/>
      </c>
      <c r="BS20" s="161" t="str">
        <f>IF(Q20="---","",VLOOKUP(Q20,List1678345679103[],2,FALSE))</f>
        <v/>
      </c>
      <c r="BT20" s="161" t="str">
        <f>IF(R20="---","",VLOOKUP(R20,List1678345679103[],2,FALSE))</f>
        <v/>
      </c>
      <c r="BU20" s="29" t="s">
        <v>151</v>
      </c>
      <c r="BV20" s="161">
        <f>IF(Y20="---","",VLOOKUP(Y20,List1678345679103[],2,FALSE))</f>
        <v>0.5</v>
      </c>
      <c r="BW20" s="161">
        <f>IF(Z20="---","",VLOOKUP(Z20,List1678345679103[],2,FALSE))</f>
        <v>0.5</v>
      </c>
      <c r="BX20" s="161">
        <f>IF(AA20="---","",VLOOKUP(AA20,List1678345679103[],2,FALSE))</f>
        <v>1</v>
      </c>
      <c r="BY20" s="161">
        <f>IF(AB20="---","",VLOOKUP(AB20,List1678345679103[],2,FALSE))</f>
        <v>1</v>
      </c>
      <c r="BZ20" s="161">
        <f>IF(AC20="---","",VLOOKUP(AC20,List1678345679103[],2,FALSE))</f>
        <v>1</v>
      </c>
      <c r="CA20" s="161" t="str">
        <f>IF(AD20="---","",VLOOKUP(AD20,List1678345679103[],2,FALSE))</f>
        <v/>
      </c>
      <c r="CB20" s="161" t="str">
        <f>IF(AE20="---","",VLOOKUP(AE20,List1678345679103[],2,FALSE))</f>
        <v/>
      </c>
      <c r="CC20" s="161" t="str">
        <f>IF(AF20="---","",VLOOKUP(AF20,List1678345679103[],2,FALSE))</f>
        <v/>
      </c>
      <c r="CD20" s="161" t="str">
        <f>IF(AG20="---","",VLOOKUP(AG20,List1678345679103[],2,FALSE))</f>
        <v/>
      </c>
      <c r="CE20" s="161" t="str">
        <f>IF(AH20="---","",VLOOKUP(AH20,List1678345679103[],2,FALSE))</f>
        <v/>
      </c>
      <c r="CG20" s="1"/>
      <c r="CI20" s="1"/>
      <c r="CK20" s="1"/>
      <c r="CM20" s="1"/>
    </row>
    <row r="21" spans="2:92" s="8" customFormat="1" ht="13.5" customHeight="1">
      <c r="B21" s="269">
        <v>3</v>
      </c>
      <c r="C21" s="276" t="s">
        <v>152</v>
      </c>
      <c r="D21" s="277"/>
      <c r="E21" s="200" t="s">
        <v>153</v>
      </c>
      <c r="F21" s="200"/>
      <c r="G21" s="201"/>
      <c r="H21" s="25" t="s">
        <v>108</v>
      </c>
      <c r="I21" s="25" t="s">
        <v>110</v>
      </c>
      <c r="J21" s="25" t="s">
        <v>110</v>
      </c>
      <c r="K21" s="25" t="s">
        <v>110</v>
      </c>
      <c r="L21" s="25" t="s">
        <v>110</v>
      </c>
      <c r="M21" s="32" t="s">
        <v>110</v>
      </c>
      <c r="N21" s="25" t="s">
        <v>109</v>
      </c>
      <c r="O21" s="25" t="s">
        <v>109</v>
      </c>
      <c r="P21" s="25" t="s">
        <v>109</v>
      </c>
      <c r="Q21" s="25" t="s">
        <v>109</v>
      </c>
      <c r="R21" s="32" t="s">
        <v>109</v>
      </c>
      <c r="S21" s="1"/>
      <c r="T21" s="1"/>
      <c r="U21" s="1"/>
      <c r="V21" s="1"/>
      <c r="W21" s="1"/>
      <c r="X21" s="1"/>
      <c r="Y21" s="25" t="s">
        <v>110</v>
      </c>
      <c r="Z21" s="25" t="s">
        <v>110</v>
      </c>
      <c r="AA21" s="25" t="s">
        <v>110</v>
      </c>
      <c r="AB21" s="25" t="s">
        <v>110</v>
      </c>
      <c r="AC21" s="32" t="s">
        <v>110</v>
      </c>
      <c r="AD21" s="23" t="s">
        <v>109</v>
      </c>
      <c r="AE21" s="23" t="s">
        <v>109</v>
      </c>
      <c r="AF21" s="23" t="s">
        <v>109</v>
      </c>
      <c r="AG21" s="23" t="s">
        <v>109</v>
      </c>
      <c r="AH21" s="23" t="s">
        <v>109</v>
      </c>
      <c r="AK21" s="27" t="str">
        <f t="shared" si="0"/>
        <v>On Target</v>
      </c>
      <c r="AL21" s="27" t="str">
        <f t="shared" si="0"/>
        <v>On Target</v>
      </c>
      <c r="AM21" s="27" t="str">
        <f t="shared" si="0"/>
        <v>On Target</v>
      </c>
      <c r="AN21" s="27" t="str">
        <f t="shared" si="0"/>
        <v>On Target</v>
      </c>
      <c r="AO21" s="27" t="str">
        <f t="shared" si="0"/>
        <v>On Target</v>
      </c>
      <c r="AP21" s="27" t="str">
        <f t="shared" si="0"/>
        <v/>
      </c>
      <c r="AQ21" s="27" t="str">
        <f t="shared" si="0"/>
        <v/>
      </c>
      <c r="AR21" s="27" t="str">
        <f t="shared" si="0"/>
        <v/>
      </c>
      <c r="AS21" s="27" t="str">
        <f t="shared" si="0"/>
        <v/>
      </c>
      <c r="AT21" s="27" t="str">
        <f t="shared" si="0"/>
        <v/>
      </c>
      <c r="AU21" s="1"/>
      <c r="AV21" s="28"/>
      <c r="AW21" s="29" t="s">
        <v>154</v>
      </c>
      <c r="AX21" s="30" t="str">
        <f t="shared" si="1"/>
        <v>≥80</v>
      </c>
      <c r="AY21" s="50">
        <f>VALUE(IF(AX21="---","",VLOOKUP(AX21,List1678345679103[],2,FALSE)))</f>
        <v>1</v>
      </c>
      <c r="AZ21" s="1" t="str">
        <f t="shared" si="2"/>
        <v>≥80</v>
      </c>
      <c r="BA21" s="1">
        <f>VALUE(IF(AZ21="---","",VLOOKUP(AZ21,List1678345679103[],2,FALSE)))</f>
        <v>1</v>
      </c>
      <c r="BB21" s="1" t="str">
        <f t="shared" si="3"/>
        <v>On Target</v>
      </c>
      <c r="BC21" s="1" t="str">
        <f t="shared" si="4"/>
        <v>Actual Year 5</v>
      </c>
      <c r="BD21" s="1"/>
      <c r="BE21" s="1"/>
      <c r="BF21" s="1"/>
      <c r="BG21" s="1"/>
      <c r="BH21" s="1"/>
      <c r="BI21" s="29" t="s">
        <v>154</v>
      </c>
      <c r="BJ21" s="161">
        <f>IF(H21="---","",VLOOKUP(H21,List1678345679103[],2,FALSE))</f>
        <v>0.5</v>
      </c>
      <c r="BK21" s="161">
        <f>IF(I21="---","",VLOOKUP(I21,List1678345679103[],2,FALSE))</f>
        <v>1</v>
      </c>
      <c r="BL21" s="161">
        <f>IF(J21="---","",VLOOKUP(J21,List1678345679103[],2,FALSE))</f>
        <v>1</v>
      </c>
      <c r="BM21" s="161">
        <f>IF(K21="---","",VLOOKUP(K21,List1678345679103[],2,FALSE))</f>
        <v>1</v>
      </c>
      <c r="BN21" s="161">
        <f>IF(L21="---","",VLOOKUP(L21,List1678345679103[],2,FALSE))</f>
        <v>1</v>
      </c>
      <c r="BO21" s="161">
        <f>IF(M21="---","",VLOOKUP(M21,List1678345679103[],2,FALSE))</f>
        <v>1</v>
      </c>
      <c r="BP21" s="161" t="str">
        <f>IF(N21="---","",VLOOKUP(N21,List1678345679103[],2,FALSE))</f>
        <v/>
      </c>
      <c r="BQ21" s="161" t="str">
        <f>IF(O21="---","",VLOOKUP(O21,List1678345679103[],2,FALSE))</f>
        <v/>
      </c>
      <c r="BR21" s="161" t="str">
        <f>IF(P21="---","",VLOOKUP(P21,List1678345679103[],2,FALSE))</f>
        <v/>
      </c>
      <c r="BS21" s="161" t="str">
        <f>IF(Q21="---","",VLOOKUP(Q21,List1678345679103[],2,FALSE))</f>
        <v/>
      </c>
      <c r="BT21" s="161" t="str">
        <f>IF(R21="---","",VLOOKUP(R21,List1678345679103[],2,FALSE))</f>
        <v/>
      </c>
      <c r="BU21" s="29" t="s">
        <v>154</v>
      </c>
      <c r="BV21" s="161">
        <f>IF(Y21="---","",VLOOKUP(Y21,List1678345679103[],2,FALSE))</f>
        <v>1</v>
      </c>
      <c r="BW21" s="161">
        <f>IF(Z21="---","",VLOOKUP(Z21,List1678345679103[],2,FALSE))</f>
        <v>1</v>
      </c>
      <c r="BX21" s="161">
        <f>IF(AA21="---","",VLOOKUP(AA21,List1678345679103[],2,FALSE))</f>
        <v>1</v>
      </c>
      <c r="BY21" s="161">
        <f>IF(AB21="---","",VLOOKUP(AB21,List1678345679103[],2,FALSE))</f>
        <v>1</v>
      </c>
      <c r="BZ21" s="161">
        <f>IF(AC21="---","",VLOOKUP(AC21,List1678345679103[],2,FALSE))</f>
        <v>1</v>
      </c>
      <c r="CA21" s="161" t="str">
        <f>IF(AD21="---","",VLOOKUP(AD21,List1678345679103[],2,FALSE))</f>
        <v/>
      </c>
      <c r="CB21" s="161" t="str">
        <f>IF(AE21="---","",VLOOKUP(AE21,List1678345679103[],2,FALSE))</f>
        <v/>
      </c>
      <c r="CC21" s="161" t="str">
        <f>IF(AF21="---","",VLOOKUP(AF21,List1678345679103[],2,FALSE))</f>
        <v/>
      </c>
      <c r="CD21" s="161" t="str">
        <f>IF(AG21="---","",VLOOKUP(AG21,List1678345679103[],2,FALSE))</f>
        <v/>
      </c>
      <c r="CE21" s="161" t="str">
        <f>IF(AH21="---","",VLOOKUP(AH21,List1678345679103[],2,FALSE))</f>
        <v/>
      </c>
      <c r="CG21" s="1"/>
      <c r="CI21" s="1"/>
      <c r="CK21" s="1"/>
      <c r="CM21" s="1"/>
    </row>
    <row r="22" spans="2:92" s="8" customFormat="1">
      <c r="B22" s="270"/>
      <c r="C22" s="276"/>
      <c r="D22" s="277"/>
      <c r="E22" s="200" t="s">
        <v>155</v>
      </c>
      <c r="F22" s="200"/>
      <c r="G22" s="201"/>
      <c r="H22" s="25" t="s">
        <v>108</v>
      </c>
      <c r="I22" s="25" t="s">
        <v>110</v>
      </c>
      <c r="J22" s="25" t="s">
        <v>110</v>
      </c>
      <c r="K22" s="25" t="s">
        <v>110</v>
      </c>
      <c r="L22" s="25" t="s">
        <v>110</v>
      </c>
      <c r="M22" s="32" t="s">
        <v>110</v>
      </c>
      <c r="N22" s="25" t="s">
        <v>109</v>
      </c>
      <c r="O22" s="25" t="s">
        <v>109</v>
      </c>
      <c r="P22" s="25" t="s">
        <v>109</v>
      </c>
      <c r="Q22" s="25" t="s">
        <v>109</v>
      </c>
      <c r="R22" s="32" t="s">
        <v>109</v>
      </c>
      <c r="S22" s="1"/>
      <c r="T22" s="1"/>
      <c r="U22" s="1"/>
      <c r="V22" s="1"/>
      <c r="W22" s="1"/>
      <c r="X22" s="1"/>
      <c r="Y22" s="25" t="s">
        <v>110</v>
      </c>
      <c r="Z22" s="25" t="s">
        <v>110</v>
      </c>
      <c r="AA22" s="25" t="s">
        <v>110</v>
      </c>
      <c r="AB22" s="25" t="s">
        <v>110</v>
      </c>
      <c r="AC22" s="32" t="s">
        <v>110</v>
      </c>
      <c r="AD22" s="23" t="s">
        <v>109</v>
      </c>
      <c r="AE22" s="23" t="s">
        <v>109</v>
      </c>
      <c r="AF22" s="23" t="s">
        <v>109</v>
      </c>
      <c r="AG22" s="23" t="s">
        <v>109</v>
      </c>
      <c r="AH22" s="23" t="s">
        <v>109</v>
      </c>
      <c r="AK22" s="27" t="str">
        <f t="shared" si="0"/>
        <v>On Target</v>
      </c>
      <c r="AL22" s="27" t="str">
        <f t="shared" si="0"/>
        <v>On Target</v>
      </c>
      <c r="AM22" s="27" t="str">
        <f t="shared" si="0"/>
        <v>On Target</v>
      </c>
      <c r="AN22" s="27" t="str">
        <f t="shared" si="0"/>
        <v>On Target</v>
      </c>
      <c r="AO22" s="27" t="str">
        <f t="shared" si="0"/>
        <v>On Target</v>
      </c>
      <c r="AP22" s="27" t="str">
        <f t="shared" si="0"/>
        <v/>
      </c>
      <c r="AQ22" s="27" t="str">
        <f t="shared" si="0"/>
        <v/>
      </c>
      <c r="AR22" s="27" t="str">
        <f t="shared" si="0"/>
        <v/>
      </c>
      <c r="AS22" s="27" t="str">
        <f t="shared" si="0"/>
        <v/>
      </c>
      <c r="AT22" s="27" t="str">
        <f t="shared" si="0"/>
        <v/>
      </c>
      <c r="AU22" s="1"/>
      <c r="AV22" s="28"/>
      <c r="AW22" s="29" t="s">
        <v>156</v>
      </c>
      <c r="AX22" s="30" t="str">
        <f t="shared" si="1"/>
        <v>≥80</v>
      </c>
      <c r="AY22" s="50">
        <f>VALUE(IF(AX22="---","",VLOOKUP(AX22,List1678345679103[],2,FALSE)))</f>
        <v>1</v>
      </c>
      <c r="AZ22" s="1" t="str">
        <f t="shared" si="2"/>
        <v>≥80</v>
      </c>
      <c r="BA22" s="1">
        <f>VALUE(IF(AZ22="---","",VLOOKUP(AZ22,List1678345679103[],2,FALSE)))</f>
        <v>1</v>
      </c>
      <c r="BB22" s="1" t="str">
        <f t="shared" si="3"/>
        <v>On Target</v>
      </c>
      <c r="BC22" s="1" t="str">
        <f t="shared" si="4"/>
        <v>Actual Year 5</v>
      </c>
      <c r="BD22" s="1"/>
      <c r="BE22" s="1"/>
      <c r="BF22" s="1"/>
      <c r="BG22" s="1"/>
      <c r="BH22" s="1"/>
      <c r="BI22" s="29" t="s">
        <v>156</v>
      </c>
      <c r="BJ22" s="161">
        <f>IF(H22="---","",VLOOKUP(H22,List1678345679103[],2,FALSE))</f>
        <v>0.5</v>
      </c>
      <c r="BK22" s="161">
        <f>IF(I22="---","",VLOOKUP(I22,List1678345679103[],2,FALSE))</f>
        <v>1</v>
      </c>
      <c r="BL22" s="161">
        <f>IF(J22="---","",VLOOKUP(J22,List1678345679103[],2,FALSE))</f>
        <v>1</v>
      </c>
      <c r="BM22" s="161">
        <f>IF(K22="---","",VLOOKUP(K22,List1678345679103[],2,FALSE))</f>
        <v>1</v>
      </c>
      <c r="BN22" s="161">
        <f>IF(L22="---","",VLOOKUP(L22,List1678345679103[],2,FALSE))</f>
        <v>1</v>
      </c>
      <c r="BO22" s="161">
        <f>IF(M22="---","",VLOOKUP(M22,List1678345679103[],2,FALSE))</f>
        <v>1</v>
      </c>
      <c r="BP22" s="161" t="str">
        <f>IF(N22="---","",VLOOKUP(N22,List1678345679103[],2,FALSE))</f>
        <v/>
      </c>
      <c r="BQ22" s="161" t="str">
        <f>IF(O22="---","",VLOOKUP(O22,List1678345679103[],2,FALSE))</f>
        <v/>
      </c>
      <c r="BR22" s="161" t="str">
        <f>IF(P22="---","",VLOOKUP(P22,List1678345679103[],2,FALSE))</f>
        <v/>
      </c>
      <c r="BS22" s="161" t="str">
        <f>IF(Q22="---","",VLOOKUP(Q22,List1678345679103[],2,FALSE))</f>
        <v/>
      </c>
      <c r="BT22" s="161" t="str">
        <f>IF(R22="---","",VLOOKUP(R22,List1678345679103[],2,FALSE))</f>
        <v/>
      </c>
      <c r="BU22" s="29" t="s">
        <v>156</v>
      </c>
      <c r="BV22" s="161">
        <f>IF(Y22="---","",VLOOKUP(Y22,List1678345679103[],2,FALSE))</f>
        <v>1</v>
      </c>
      <c r="BW22" s="161">
        <f>IF(Z22="---","",VLOOKUP(Z22,List1678345679103[],2,FALSE))</f>
        <v>1</v>
      </c>
      <c r="BX22" s="161">
        <f>IF(AA22="---","",VLOOKUP(AA22,List1678345679103[],2,FALSE))</f>
        <v>1</v>
      </c>
      <c r="BY22" s="161">
        <f>IF(AB22="---","",VLOOKUP(AB22,List1678345679103[],2,FALSE))</f>
        <v>1</v>
      </c>
      <c r="BZ22" s="161">
        <f>IF(AC22="---","",VLOOKUP(AC22,List1678345679103[],2,FALSE))</f>
        <v>1</v>
      </c>
      <c r="CA22" s="161" t="str">
        <f>IF(AD22="---","",VLOOKUP(AD22,List1678345679103[],2,FALSE))</f>
        <v/>
      </c>
      <c r="CB22" s="161" t="str">
        <f>IF(AE22="---","",VLOOKUP(AE22,List1678345679103[],2,FALSE))</f>
        <v/>
      </c>
      <c r="CC22" s="161" t="str">
        <f>IF(AF22="---","",VLOOKUP(AF22,List1678345679103[],2,FALSE))</f>
        <v/>
      </c>
      <c r="CD22" s="161" t="str">
        <f>IF(AG22="---","",VLOOKUP(AG22,List1678345679103[],2,FALSE))</f>
        <v/>
      </c>
      <c r="CE22" s="161" t="str">
        <f>IF(AH22="---","",VLOOKUP(AH22,List1678345679103[],2,FALSE))</f>
        <v/>
      </c>
      <c r="CG22" s="1"/>
      <c r="CI22" s="1"/>
      <c r="CK22" s="1"/>
      <c r="CM22" s="1"/>
    </row>
    <row r="23" spans="2:92" s="8" customFormat="1" ht="13.5" customHeight="1">
      <c r="B23" s="270"/>
      <c r="C23" s="276"/>
      <c r="D23" s="277"/>
      <c r="E23" s="200" t="s">
        <v>157</v>
      </c>
      <c r="F23" s="200"/>
      <c r="G23" s="201"/>
      <c r="H23" s="25" t="s">
        <v>108</v>
      </c>
      <c r="I23" s="25" t="s">
        <v>110</v>
      </c>
      <c r="J23" s="25" t="s">
        <v>110</v>
      </c>
      <c r="K23" s="25" t="s">
        <v>110</v>
      </c>
      <c r="L23" s="25" t="s">
        <v>110</v>
      </c>
      <c r="M23" s="32" t="s">
        <v>110</v>
      </c>
      <c r="N23" s="25" t="s">
        <v>109</v>
      </c>
      <c r="O23" s="25" t="s">
        <v>109</v>
      </c>
      <c r="P23" s="25" t="s">
        <v>109</v>
      </c>
      <c r="Q23" s="25" t="s">
        <v>109</v>
      </c>
      <c r="R23" s="32" t="s">
        <v>109</v>
      </c>
      <c r="S23" s="1"/>
      <c r="T23" s="1"/>
      <c r="U23" s="1"/>
      <c r="V23" s="1"/>
      <c r="W23" s="1"/>
      <c r="X23" s="1"/>
      <c r="Y23" s="25" t="s">
        <v>110</v>
      </c>
      <c r="Z23" s="25" t="s">
        <v>110</v>
      </c>
      <c r="AA23" s="25" t="s">
        <v>110</v>
      </c>
      <c r="AB23" s="25" t="s">
        <v>110</v>
      </c>
      <c r="AC23" s="32" t="s">
        <v>110</v>
      </c>
      <c r="AD23" s="23" t="s">
        <v>109</v>
      </c>
      <c r="AE23" s="23" t="s">
        <v>109</v>
      </c>
      <c r="AF23" s="23" t="s">
        <v>109</v>
      </c>
      <c r="AG23" s="23" t="s">
        <v>109</v>
      </c>
      <c r="AH23" s="23" t="s">
        <v>109</v>
      </c>
      <c r="AK23" s="27" t="str">
        <f t="shared" si="0"/>
        <v>On Target</v>
      </c>
      <c r="AL23" s="27" t="str">
        <f t="shared" si="0"/>
        <v>On Target</v>
      </c>
      <c r="AM23" s="27" t="str">
        <f t="shared" si="0"/>
        <v>On Target</v>
      </c>
      <c r="AN23" s="27" t="str">
        <f t="shared" si="0"/>
        <v>On Target</v>
      </c>
      <c r="AO23" s="27" t="str">
        <f t="shared" si="0"/>
        <v>On Target</v>
      </c>
      <c r="AP23" s="27" t="str">
        <f t="shared" si="0"/>
        <v/>
      </c>
      <c r="AQ23" s="27" t="str">
        <f t="shared" si="0"/>
        <v/>
      </c>
      <c r="AR23" s="27" t="str">
        <f t="shared" si="0"/>
        <v/>
      </c>
      <c r="AS23" s="27" t="str">
        <f t="shared" si="0"/>
        <v/>
      </c>
      <c r="AT23" s="27" t="str">
        <f t="shared" si="0"/>
        <v/>
      </c>
      <c r="AU23" s="1"/>
      <c r="AV23" s="28"/>
      <c r="AW23" s="29" t="s">
        <v>158</v>
      </c>
      <c r="AX23" s="30" t="str">
        <f t="shared" si="1"/>
        <v>≥80</v>
      </c>
      <c r="AY23" s="50">
        <f>VALUE(IF(AX23="---","",VLOOKUP(AX23,List1678345679103[],2,FALSE)))</f>
        <v>1</v>
      </c>
      <c r="AZ23" s="1" t="str">
        <f t="shared" si="2"/>
        <v>≥80</v>
      </c>
      <c r="BA23" s="1">
        <f>VALUE(IF(AZ23="---","",VLOOKUP(AZ23,List1678345679103[],2,FALSE)))</f>
        <v>1</v>
      </c>
      <c r="BB23" s="1" t="str">
        <f t="shared" si="3"/>
        <v>On Target</v>
      </c>
      <c r="BC23" s="1" t="str">
        <f t="shared" si="4"/>
        <v>Actual Year 5</v>
      </c>
      <c r="BD23" s="1"/>
      <c r="BE23" s="1"/>
      <c r="BF23" s="1"/>
      <c r="BG23" s="1"/>
      <c r="BH23" s="1"/>
      <c r="BI23" s="29" t="s">
        <v>158</v>
      </c>
      <c r="BJ23" s="161">
        <f>IF(H23="---","",VLOOKUP(H23,List1678345679103[],2,FALSE))</f>
        <v>0.5</v>
      </c>
      <c r="BK23" s="161">
        <f>IF(I23="---","",VLOOKUP(I23,List1678345679103[],2,FALSE))</f>
        <v>1</v>
      </c>
      <c r="BL23" s="161">
        <f>IF(J23="---","",VLOOKUP(J23,List1678345679103[],2,FALSE))</f>
        <v>1</v>
      </c>
      <c r="BM23" s="161">
        <f>IF(K23="---","",VLOOKUP(K23,List1678345679103[],2,FALSE))</f>
        <v>1</v>
      </c>
      <c r="BN23" s="161">
        <f>IF(L23="---","",VLOOKUP(L23,List1678345679103[],2,FALSE))</f>
        <v>1</v>
      </c>
      <c r="BO23" s="161">
        <f>IF(M23="---","",VLOOKUP(M23,List1678345679103[],2,FALSE))</f>
        <v>1</v>
      </c>
      <c r="BP23" s="161" t="str">
        <f>IF(N23="---","",VLOOKUP(N23,List1678345679103[],2,FALSE))</f>
        <v/>
      </c>
      <c r="BQ23" s="161" t="str">
        <f>IF(O23="---","",VLOOKUP(O23,List1678345679103[],2,FALSE))</f>
        <v/>
      </c>
      <c r="BR23" s="161" t="str">
        <f>IF(P23="---","",VLOOKUP(P23,List1678345679103[],2,FALSE))</f>
        <v/>
      </c>
      <c r="BS23" s="161" t="str">
        <f>IF(Q23="---","",VLOOKUP(Q23,List1678345679103[],2,FALSE))</f>
        <v/>
      </c>
      <c r="BT23" s="161" t="str">
        <f>IF(R23="---","",VLOOKUP(R23,List1678345679103[],2,FALSE))</f>
        <v/>
      </c>
      <c r="BU23" s="29" t="s">
        <v>158</v>
      </c>
      <c r="BV23" s="161">
        <f>IF(Y23="---","",VLOOKUP(Y23,List1678345679103[],2,FALSE))</f>
        <v>1</v>
      </c>
      <c r="BW23" s="161">
        <f>IF(Z23="---","",VLOOKUP(Z23,List1678345679103[],2,FALSE))</f>
        <v>1</v>
      </c>
      <c r="BX23" s="161">
        <f>IF(AA23="---","",VLOOKUP(AA23,List1678345679103[],2,FALSE))</f>
        <v>1</v>
      </c>
      <c r="BY23" s="161">
        <f>IF(AB23="---","",VLOOKUP(AB23,List1678345679103[],2,FALSE))</f>
        <v>1</v>
      </c>
      <c r="BZ23" s="161">
        <f>IF(AC23="---","",VLOOKUP(AC23,List1678345679103[],2,FALSE))</f>
        <v>1</v>
      </c>
      <c r="CA23" s="161" t="str">
        <f>IF(AD23="---","",VLOOKUP(AD23,List1678345679103[],2,FALSE))</f>
        <v/>
      </c>
      <c r="CB23" s="161" t="str">
        <f>IF(AE23="---","",VLOOKUP(AE23,List1678345679103[],2,FALSE))</f>
        <v/>
      </c>
      <c r="CC23" s="161" t="str">
        <f>IF(AF23="---","",VLOOKUP(AF23,List1678345679103[],2,FALSE))</f>
        <v/>
      </c>
      <c r="CD23" s="161" t="str">
        <f>IF(AG23="---","",VLOOKUP(AG23,List1678345679103[],2,FALSE))</f>
        <v/>
      </c>
      <c r="CE23" s="161" t="str">
        <f>IF(AH23="---","",VLOOKUP(AH23,List1678345679103[],2,FALSE))</f>
        <v/>
      </c>
      <c r="CG23" s="1"/>
      <c r="CI23" s="1"/>
      <c r="CK23" s="1"/>
      <c r="CM23" s="1"/>
    </row>
    <row r="24" spans="2:92" s="8" customFormat="1" ht="13.9" customHeight="1">
      <c r="B24" s="270"/>
      <c r="C24" s="276" t="s">
        <v>159</v>
      </c>
      <c r="D24" s="277"/>
      <c r="E24" s="200" t="s">
        <v>160</v>
      </c>
      <c r="F24" s="200"/>
      <c r="G24" s="201"/>
      <c r="H24" s="25" t="s">
        <v>116</v>
      </c>
      <c r="I24" s="25" t="s">
        <v>108</v>
      </c>
      <c r="J24" s="25" t="s">
        <v>108</v>
      </c>
      <c r="K24" s="25" t="s">
        <v>108</v>
      </c>
      <c r="L24" s="25" t="s">
        <v>108</v>
      </c>
      <c r="M24" s="32" t="s">
        <v>108</v>
      </c>
      <c r="N24" s="25" t="s">
        <v>109</v>
      </c>
      <c r="O24" s="25" t="s">
        <v>109</v>
      </c>
      <c r="P24" s="25" t="s">
        <v>109</v>
      </c>
      <c r="Q24" s="25" t="s">
        <v>109</v>
      </c>
      <c r="R24" s="32" t="s">
        <v>109</v>
      </c>
      <c r="S24" s="1"/>
      <c r="T24" s="1"/>
      <c r="U24" s="1"/>
      <c r="V24" s="1"/>
      <c r="W24" s="1"/>
      <c r="X24" s="1"/>
      <c r="Y24" s="25" t="s">
        <v>108</v>
      </c>
      <c r="Z24" s="25" t="s">
        <v>108</v>
      </c>
      <c r="AA24" s="25" t="s">
        <v>108</v>
      </c>
      <c r="AB24" s="25" t="s">
        <v>108</v>
      </c>
      <c r="AC24" s="32" t="s">
        <v>108</v>
      </c>
      <c r="AD24" s="23" t="s">
        <v>109</v>
      </c>
      <c r="AE24" s="23" t="s">
        <v>109</v>
      </c>
      <c r="AF24" s="23" t="s">
        <v>109</v>
      </c>
      <c r="AG24" s="23" t="s">
        <v>109</v>
      </c>
      <c r="AH24" s="23" t="s">
        <v>109</v>
      </c>
      <c r="AK24" s="27" t="str">
        <f t="shared" si="0"/>
        <v>On Target</v>
      </c>
      <c r="AL24" s="27" t="str">
        <f t="shared" si="0"/>
        <v>On Target</v>
      </c>
      <c r="AM24" s="27" t="str">
        <f t="shared" si="0"/>
        <v>On Target</v>
      </c>
      <c r="AN24" s="27" t="str">
        <f t="shared" si="0"/>
        <v>On Target</v>
      </c>
      <c r="AO24" s="27" t="str">
        <f t="shared" si="0"/>
        <v>On Target</v>
      </c>
      <c r="AP24" s="27" t="str">
        <f t="shared" si="0"/>
        <v/>
      </c>
      <c r="AQ24" s="27" t="str">
        <f t="shared" si="0"/>
        <v/>
      </c>
      <c r="AR24" s="27" t="str">
        <f t="shared" si="0"/>
        <v/>
      </c>
      <c r="AS24" s="27" t="str">
        <f t="shared" si="0"/>
        <v/>
      </c>
      <c r="AT24" s="27" t="str">
        <f t="shared" si="0"/>
        <v/>
      </c>
      <c r="AU24" s="1"/>
      <c r="AV24" s="28"/>
      <c r="AW24" s="29" t="s">
        <v>161</v>
      </c>
      <c r="AX24" s="30" t="str">
        <f t="shared" si="1"/>
        <v>60-79</v>
      </c>
      <c r="AY24" s="50">
        <f>VALUE(IF(AX24="---","",VLOOKUP(AX24,List1678345679103[],2,FALSE)))</f>
        <v>0.5</v>
      </c>
      <c r="AZ24" s="1" t="str">
        <f t="shared" si="2"/>
        <v>60-79</v>
      </c>
      <c r="BA24" s="1">
        <f>VALUE(IF(AZ24="---","",VLOOKUP(AZ24,List1678345679103[],2,FALSE)))</f>
        <v>0.5</v>
      </c>
      <c r="BB24" s="1" t="str">
        <f t="shared" si="3"/>
        <v>On Target</v>
      </c>
      <c r="BC24" s="1" t="str">
        <f t="shared" si="4"/>
        <v>Actual Year 5</v>
      </c>
      <c r="BD24" s="1"/>
      <c r="BE24" s="1"/>
      <c r="BF24" s="1"/>
      <c r="BG24" s="1"/>
      <c r="BH24" s="1"/>
      <c r="BI24" s="29" t="s">
        <v>161</v>
      </c>
      <c r="BJ24" s="161">
        <f>IF(H24="---","",VLOOKUP(H24,List1678345679103[],2,FALSE))</f>
        <v>0</v>
      </c>
      <c r="BK24" s="161">
        <f>IF(I24="---","",VLOOKUP(I24,List1678345679103[],2,FALSE))</f>
        <v>0.5</v>
      </c>
      <c r="BL24" s="161">
        <f>IF(J24="---","",VLOOKUP(J24,List1678345679103[],2,FALSE))</f>
        <v>0.5</v>
      </c>
      <c r="BM24" s="161">
        <f>IF(K24="---","",VLOOKUP(K24,List1678345679103[],2,FALSE))</f>
        <v>0.5</v>
      </c>
      <c r="BN24" s="161">
        <f>IF(L24="---","",VLOOKUP(L24,List1678345679103[],2,FALSE))</f>
        <v>0.5</v>
      </c>
      <c r="BO24" s="161">
        <f>IF(M24="---","",VLOOKUP(M24,List1678345679103[],2,FALSE))</f>
        <v>0.5</v>
      </c>
      <c r="BP24" s="161" t="str">
        <f>IF(N24="---","",VLOOKUP(N24,List1678345679103[],2,FALSE))</f>
        <v/>
      </c>
      <c r="BQ24" s="161" t="str">
        <f>IF(O24="---","",VLOOKUP(O24,List1678345679103[],2,FALSE))</f>
        <v/>
      </c>
      <c r="BR24" s="161" t="str">
        <f>IF(P24="---","",VLOOKUP(P24,List1678345679103[],2,FALSE))</f>
        <v/>
      </c>
      <c r="BS24" s="161" t="str">
        <f>IF(Q24="---","",VLOOKUP(Q24,List1678345679103[],2,FALSE))</f>
        <v/>
      </c>
      <c r="BT24" s="161" t="str">
        <f>IF(R24="---","",VLOOKUP(R24,List1678345679103[],2,FALSE))</f>
        <v/>
      </c>
      <c r="BU24" s="29" t="s">
        <v>161</v>
      </c>
      <c r="BV24" s="161">
        <f>IF(Y24="---","",VLOOKUP(Y24,List1678345679103[],2,FALSE))</f>
        <v>0.5</v>
      </c>
      <c r="BW24" s="161">
        <f>IF(Z24="---","",VLOOKUP(Z24,List1678345679103[],2,FALSE))</f>
        <v>0.5</v>
      </c>
      <c r="BX24" s="161">
        <f>IF(AA24="---","",VLOOKUP(AA24,List1678345679103[],2,FALSE))</f>
        <v>0.5</v>
      </c>
      <c r="BY24" s="161">
        <f>IF(AB24="---","",VLOOKUP(AB24,List1678345679103[],2,FALSE))</f>
        <v>0.5</v>
      </c>
      <c r="BZ24" s="161">
        <f>IF(AC24="---","",VLOOKUP(AC24,List1678345679103[],2,FALSE))</f>
        <v>0.5</v>
      </c>
      <c r="CA24" s="161" t="str">
        <f>IF(AD24="---","",VLOOKUP(AD24,List1678345679103[],2,FALSE))</f>
        <v/>
      </c>
      <c r="CB24" s="161" t="str">
        <f>IF(AE24="---","",VLOOKUP(AE24,List1678345679103[],2,FALSE))</f>
        <v/>
      </c>
      <c r="CC24" s="161" t="str">
        <f>IF(AF24="---","",VLOOKUP(AF24,List1678345679103[],2,FALSE))</f>
        <v/>
      </c>
      <c r="CD24" s="161" t="str">
        <f>IF(AG24="---","",VLOOKUP(AG24,List1678345679103[],2,FALSE))</f>
        <v/>
      </c>
      <c r="CE24" s="161" t="str">
        <f>IF(AH24="---","",VLOOKUP(AH24,List1678345679103[],2,FALSE))</f>
        <v/>
      </c>
      <c r="CG24" s="1"/>
      <c r="CI24" s="1"/>
      <c r="CK24" s="1"/>
      <c r="CM24" s="1"/>
    </row>
    <row r="25" spans="2:92" s="8" customFormat="1" ht="13.5" customHeight="1">
      <c r="B25" s="270"/>
      <c r="C25" s="276"/>
      <c r="D25" s="277"/>
      <c r="E25" s="200" t="s">
        <v>162</v>
      </c>
      <c r="F25" s="200"/>
      <c r="G25" s="201"/>
      <c r="H25" s="25" t="s">
        <v>116</v>
      </c>
      <c r="I25" s="25" t="s">
        <v>108</v>
      </c>
      <c r="J25" s="25" t="s">
        <v>108</v>
      </c>
      <c r="K25" s="25" t="s">
        <v>108</v>
      </c>
      <c r="L25" s="25" t="s">
        <v>110</v>
      </c>
      <c r="M25" s="32" t="s">
        <v>110</v>
      </c>
      <c r="N25" s="25" t="s">
        <v>109</v>
      </c>
      <c r="O25" s="25" t="s">
        <v>109</v>
      </c>
      <c r="P25" s="25" t="s">
        <v>109</v>
      </c>
      <c r="Q25" s="25" t="s">
        <v>109</v>
      </c>
      <c r="R25" s="32" t="s">
        <v>109</v>
      </c>
      <c r="S25" s="1"/>
      <c r="T25" s="1"/>
      <c r="U25" s="1"/>
      <c r="V25" s="1"/>
      <c r="W25" s="1"/>
      <c r="X25" s="1"/>
      <c r="Y25" s="25" t="s">
        <v>108</v>
      </c>
      <c r="Z25" s="25" t="s">
        <v>108</v>
      </c>
      <c r="AA25" s="25" t="s">
        <v>108</v>
      </c>
      <c r="AB25" s="25" t="s">
        <v>110</v>
      </c>
      <c r="AC25" s="32" t="s">
        <v>110</v>
      </c>
      <c r="AD25" s="23" t="s">
        <v>109</v>
      </c>
      <c r="AE25" s="23" t="s">
        <v>109</v>
      </c>
      <c r="AF25" s="23" t="s">
        <v>109</v>
      </c>
      <c r="AG25" s="23" t="s">
        <v>109</v>
      </c>
      <c r="AH25" s="23" t="s">
        <v>109</v>
      </c>
      <c r="AK25" s="27" t="str">
        <f t="shared" si="0"/>
        <v>On Target</v>
      </c>
      <c r="AL25" s="27" t="str">
        <f t="shared" si="0"/>
        <v>On Target</v>
      </c>
      <c r="AM25" s="27" t="str">
        <f t="shared" si="0"/>
        <v>On Target</v>
      </c>
      <c r="AN25" s="27" t="str">
        <f t="shared" si="0"/>
        <v>On Target</v>
      </c>
      <c r="AO25" s="27" t="str">
        <f t="shared" si="0"/>
        <v>On Target</v>
      </c>
      <c r="AP25" s="27" t="str">
        <f t="shared" si="0"/>
        <v/>
      </c>
      <c r="AQ25" s="27" t="str">
        <f t="shared" si="0"/>
        <v/>
      </c>
      <c r="AR25" s="27" t="str">
        <f t="shared" si="0"/>
        <v/>
      </c>
      <c r="AS25" s="27" t="str">
        <f t="shared" si="0"/>
        <v/>
      </c>
      <c r="AT25" s="27" t="str">
        <f t="shared" si="0"/>
        <v/>
      </c>
      <c r="AU25" s="1"/>
      <c r="AV25" s="28"/>
      <c r="AW25" s="29" t="s">
        <v>163</v>
      </c>
      <c r="AX25" s="30" t="str">
        <f t="shared" si="1"/>
        <v>≥80</v>
      </c>
      <c r="AY25" s="50">
        <f>VALUE(IF(AX25="---","",VLOOKUP(AX25,List1678345679103[],2,FALSE)))</f>
        <v>1</v>
      </c>
      <c r="AZ25" s="1" t="str">
        <f t="shared" si="2"/>
        <v>≥80</v>
      </c>
      <c r="BA25" s="1">
        <f>VALUE(IF(AZ25="---","",VLOOKUP(AZ25,List1678345679103[],2,FALSE)))</f>
        <v>1</v>
      </c>
      <c r="BB25" s="1" t="str">
        <f t="shared" si="3"/>
        <v>On Target</v>
      </c>
      <c r="BC25" s="1" t="str">
        <f t="shared" si="4"/>
        <v>Actual Year 5</v>
      </c>
      <c r="BD25" s="1"/>
      <c r="BE25" s="1"/>
      <c r="BF25" s="1"/>
      <c r="BG25" s="1"/>
      <c r="BH25" s="1"/>
      <c r="BI25" s="29" t="s">
        <v>163</v>
      </c>
      <c r="BJ25" s="161">
        <f>IF(H25="---","",VLOOKUP(H25,List1678345679103[],2,FALSE))</f>
        <v>0</v>
      </c>
      <c r="BK25" s="161">
        <f>IF(I25="---","",VLOOKUP(I25,List1678345679103[],2,FALSE))</f>
        <v>0.5</v>
      </c>
      <c r="BL25" s="161">
        <f>IF(J25="---","",VLOOKUP(J25,List1678345679103[],2,FALSE))</f>
        <v>0.5</v>
      </c>
      <c r="BM25" s="161">
        <f>IF(K25="---","",VLOOKUP(K25,List1678345679103[],2,FALSE))</f>
        <v>0.5</v>
      </c>
      <c r="BN25" s="161">
        <f>IF(L25="---","",VLOOKUP(L25,List1678345679103[],2,FALSE))</f>
        <v>1</v>
      </c>
      <c r="BO25" s="161">
        <f>IF(M25="---","",VLOOKUP(M25,List1678345679103[],2,FALSE))</f>
        <v>1</v>
      </c>
      <c r="BP25" s="161" t="str">
        <f>IF(N25="---","",VLOOKUP(N25,List1678345679103[],2,FALSE))</f>
        <v/>
      </c>
      <c r="BQ25" s="161" t="str">
        <f>IF(O25="---","",VLOOKUP(O25,List1678345679103[],2,FALSE))</f>
        <v/>
      </c>
      <c r="BR25" s="161" t="str">
        <f>IF(P25="---","",VLOOKUP(P25,List1678345679103[],2,FALSE))</f>
        <v/>
      </c>
      <c r="BS25" s="161" t="str">
        <f>IF(Q25="---","",VLOOKUP(Q25,List1678345679103[],2,FALSE))</f>
        <v/>
      </c>
      <c r="BT25" s="161" t="str">
        <f>IF(R25="---","",VLOOKUP(R25,List1678345679103[],2,FALSE))</f>
        <v/>
      </c>
      <c r="BU25" s="29" t="s">
        <v>163</v>
      </c>
      <c r="BV25" s="161">
        <f>IF(Y25="---","",VLOOKUP(Y25,List1678345679103[],2,FALSE))</f>
        <v>0.5</v>
      </c>
      <c r="BW25" s="161">
        <f>IF(Z25="---","",VLOOKUP(Z25,List1678345679103[],2,FALSE))</f>
        <v>0.5</v>
      </c>
      <c r="BX25" s="161">
        <f>IF(AA25="---","",VLOOKUP(AA25,List1678345679103[],2,FALSE))</f>
        <v>0.5</v>
      </c>
      <c r="BY25" s="161">
        <f>IF(AB25="---","",VLOOKUP(AB25,List1678345679103[],2,FALSE))</f>
        <v>1</v>
      </c>
      <c r="BZ25" s="161">
        <f>IF(AC25="---","",VLOOKUP(AC25,List1678345679103[],2,FALSE))</f>
        <v>1</v>
      </c>
      <c r="CA25" s="161" t="str">
        <f>IF(AD25="---","",VLOOKUP(AD25,List1678345679103[],2,FALSE))</f>
        <v/>
      </c>
      <c r="CB25" s="161" t="str">
        <f>IF(AE25="---","",VLOOKUP(AE25,List1678345679103[],2,FALSE))</f>
        <v/>
      </c>
      <c r="CC25" s="161" t="str">
        <f>IF(AF25="---","",VLOOKUP(AF25,List1678345679103[],2,FALSE))</f>
        <v/>
      </c>
      <c r="CD25" s="161" t="str">
        <f>IF(AG25="---","",VLOOKUP(AG25,List1678345679103[],2,FALSE))</f>
        <v/>
      </c>
      <c r="CE25" s="161" t="str">
        <f>IF(AH25="---","",VLOOKUP(AH25,List1678345679103[],2,FALSE))</f>
        <v/>
      </c>
      <c r="CG25" s="1"/>
      <c r="CI25" s="1"/>
      <c r="CK25" s="1"/>
      <c r="CM25" s="1"/>
    </row>
    <row r="26" spans="2:92" s="8" customFormat="1" ht="13.5" customHeight="1">
      <c r="B26" s="270"/>
      <c r="C26" s="276"/>
      <c r="D26" s="277"/>
      <c r="E26" s="200" t="s">
        <v>164</v>
      </c>
      <c r="F26" s="200"/>
      <c r="G26" s="201"/>
      <c r="H26" s="25" t="s">
        <v>116</v>
      </c>
      <c r="I26" s="25" t="s">
        <v>116</v>
      </c>
      <c r="J26" s="25" t="s">
        <v>116</v>
      </c>
      <c r="K26" s="25" t="s">
        <v>116</v>
      </c>
      <c r="L26" s="25" t="s">
        <v>108</v>
      </c>
      <c r="M26" s="32" t="s">
        <v>110</v>
      </c>
      <c r="N26" s="25" t="s">
        <v>109</v>
      </c>
      <c r="O26" s="25" t="s">
        <v>109</v>
      </c>
      <c r="P26" s="25" t="s">
        <v>109</v>
      </c>
      <c r="Q26" s="25" t="s">
        <v>109</v>
      </c>
      <c r="R26" s="32" t="s">
        <v>109</v>
      </c>
      <c r="S26" s="1"/>
      <c r="T26" s="1"/>
      <c r="U26" s="1"/>
      <c r="V26" s="1"/>
      <c r="W26" s="1"/>
      <c r="X26" s="1"/>
      <c r="Y26" s="25" t="s">
        <v>116</v>
      </c>
      <c r="Z26" s="25" t="s">
        <v>116</v>
      </c>
      <c r="AA26" s="25" t="s">
        <v>108</v>
      </c>
      <c r="AB26" s="25" t="s">
        <v>108</v>
      </c>
      <c r="AC26" s="32" t="s">
        <v>108</v>
      </c>
      <c r="AD26" s="23" t="s">
        <v>109</v>
      </c>
      <c r="AE26" s="23" t="s">
        <v>109</v>
      </c>
      <c r="AF26" s="23" t="s">
        <v>109</v>
      </c>
      <c r="AG26" s="23" t="s">
        <v>109</v>
      </c>
      <c r="AH26" s="23" t="s">
        <v>109</v>
      </c>
      <c r="AK26" s="27" t="str">
        <f t="shared" ref="AK26:AT27" si="5">IFERROR(IF(I26="---","",IF(Y26="---","No Target Set",IF(BV26=BK26,"On Target",IF(BV26&gt;BK26,"Behind",IF(BV26&lt;BK26,"Ahead"))))),"")</f>
        <v>On Target</v>
      </c>
      <c r="AL26" s="27" t="str">
        <f t="shared" si="5"/>
        <v>On Target</v>
      </c>
      <c r="AM26" s="27" t="str">
        <f t="shared" si="5"/>
        <v>Behind</v>
      </c>
      <c r="AN26" s="27" t="str">
        <f t="shared" si="5"/>
        <v>On Target</v>
      </c>
      <c r="AO26" s="27" t="str">
        <f t="shared" si="5"/>
        <v>Ahead</v>
      </c>
      <c r="AP26" s="27" t="str">
        <f t="shared" si="5"/>
        <v/>
      </c>
      <c r="AQ26" s="27" t="str">
        <f t="shared" si="5"/>
        <v/>
      </c>
      <c r="AR26" s="27" t="str">
        <f t="shared" si="5"/>
        <v/>
      </c>
      <c r="AS26" s="27" t="str">
        <f t="shared" si="5"/>
        <v/>
      </c>
      <c r="AT26" s="27" t="str">
        <f t="shared" si="5"/>
        <v/>
      </c>
      <c r="AU26" s="1"/>
      <c r="AV26" s="28"/>
      <c r="AW26" s="29" t="s">
        <v>165</v>
      </c>
      <c r="AX26" s="30" t="str">
        <f t="shared" si="1"/>
        <v>≥80</v>
      </c>
      <c r="AY26" s="50">
        <f>VALUE(IF(AX26="---","",VLOOKUP(AX26,List1678345679103[],2,FALSE)))</f>
        <v>1</v>
      </c>
      <c r="AZ26" s="1" t="str">
        <f t="shared" si="2"/>
        <v>60-79</v>
      </c>
      <c r="BA26" s="1">
        <f>VALUE(IF(AZ26="---","",VLOOKUP(AZ26,List1678345679103[],2,FALSE)))</f>
        <v>0.5</v>
      </c>
      <c r="BB26" s="1" t="str">
        <f t="shared" si="3"/>
        <v>Ahead</v>
      </c>
      <c r="BC26" s="1" t="str">
        <f t="shared" si="4"/>
        <v>Actual Year 5</v>
      </c>
      <c r="BD26" s="1"/>
      <c r="BE26" s="1"/>
      <c r="BF26" s="1"/>
      <c r="BG26" s="1"/>
      <c r="BH26" s="1"/>
      <c r="BI26" s="29" t="s">
        <v>165</v>
      </c>
      <c r="BJ26" s="161">
        <f>IF(H26="---","",VLOOKUP(H26,List1678345679103[],2,FALSE))</f>
        <v>0</v>
      </c>
      <c r="BK26" s="161">
        <f>IF(I26="---","",VLOOKUP(I26,List1678345679103[],2,FALSE))</f>
        <v>0</v>
      </c>
      <c r="BL26" s="161">
        <f>IF(J26="---","",VLOOKUP(J26,List1678345679103[],2,FALSE))</f>
        <v>0</v>
      </c>
      <c r="BM26" s="161">
        <f>IF(K26="---","",VLOOKUP(K26,List1678345679103[],2,FALSE))</f>
        <v>0</v>
      </c>
      <c r="BN26" s="161">
        <f>IF(L26="---","",VLOOKUP(L26,List1678345679103[],2,FALSE))</f>
        <v>0.5</v>
      </c>
      <c r="BO26" s="161">
        <f>IF(M26="---","",VLOOKUP(M26,List1678345679103[],2,FALSE))</f>
        <v>1</v>
      </c>
      <c r="BP26" s="161" t="str">
        <f>IF(N26="---","",VLOOKUP(N26,List1678345679103[],2,FALSE))</f>
        <v/>
      </c>
      <c r="BQ26" s="161" t="str">
        <f>IF(O26="---","",VLOOKUP(O26,List1678345679103[],2,FALSE))</f>
        <v/>
      </c>
      <c r="BR26" s="161" t="str">
        <f>IF(P26="---","",VLOOKUP(P26,List1678345679103[],2,FALSE))</f>
        <v/>
      </c>
      <c r="BS26" s="161" t="str">
        <f>IF(Q26="---","",VLOOKUP(Q26,List1678345679103[],2,FALSE))</f>
        <v/>
      </c>
      <c r="BT26" s="161" t="str">
        <f>IF(R26="---","",VLOOKUP(R26,List1678345679103[],2,FALSE))</f>
        <v/>
      </c>
      <c r="BU26" s="29" t="s">
        <v>165</v>
      </c>
      <c r="BV26" s="161">
        <f>IF(Y26="---","",VLOOKUP(Y26,List1678345679103[],2,FALSE))</f>
        <v>0</v>
      </c>
      <c r="BW26" s="161">
        <f>IF(Z26="---","",VLOOKUP(Z26,List1678345679103[],2,FALSE))</f>
        <v>0</v>
      </c>
      <c r="BX26" s="161">
        <f>IF(AA26="---","",VLOOKUP(AA26,List1678345679103[],2,FALSE))</f>
        <v>0.5</v>
      </c>
      <c r="BY26" s="161">
        <f>IF(AB26="---","",VLOOKUP(AB26,List1678345679103[],2,FALSE))</f>
        <v>0.5</v>
      </c>
      <c r="BZ26" s="161">
        <f>IF(AC26="---","",VLOOKUP(AC26,List1678345679103[],2,FALSE))</f>
        <v>0.5</v>
      </c>
      <c r="CA26" s="161" t="str">
        <f>IF(AD26="---","",VLOOKUP(AD26,List1678345679103[],2,FALSE))</f>
        <v/>
      </c>
      <c r="CB26" s="161" t="str">
        <f>IF(AE26="---","",VLOOKUP(AE26,List1678345679103[],2,FALSE))</f>
        <v/>
      </c>
      <c r="CC26" s="161" t="str">
        <f>IF(AF26="---","",VLOOKUP(AF26,List1678345679103[],2,FALSE))</f>
        <v/>
      </c>
      <c r="CD26" s="161" t="str">
        <f>IF(AG26="---","",VLOOKUP(AG26,List1678345679103[],2,FALSE))</f>
        <v/>
      </c>
      <c r="CE26" s="161" t="str">
        <f>IF(AH26="---","",VLOOKUP(AH26,List1678345679103[],2,FALSE))</f>
        <v/>
      </c>
      <c r="CG26" s="1"/>
      <c r="CI26" s="1"/>
      <c r="CK26" s="1"/>
      <c r="CM26" s="1"/>
    </row>
    <row r="27" spans="2:92" s="8" customFormat="1">
      <c r="B27" s="271"/>
      <c r="C27" s="276"/>
      <c r="D27" s="277"/>
      <c r="E27" s="200" t="s">
        <v>166</v>
      </c>
      <c r="F27" s="200"/>
      <c r="G27" s="201"/>
      <c r="H27" s="25" t="s">
        <v>116</v>
      </c>
      <c r="I27" s="25" t="s">
        <v>108</v>
      </c>
      <c r="J27" s="25" t="s">
        <v>110</v>
      </c>
      <c r="K27" s="25" t="s">
        <v>110</v>
      </c>
      <c r="L27" s="25" t="s">
        <v>110</v>
      </c>
      <c r="M27" s="165" t="s">
        <v>110</v>
      </c>
      <c r="N27" s="36" t="s">
        <v>109</v>
      </c>
      <c r="O27" s="36" t="s">
        <v>109</v>
      </c>
      <c r="P27" s="36" t="s">
        <v>109</v>
      </c>
      <c r="Q27" s="36" t="s">
        <v>109</v>
      </c>
      <c r="R27" s="37" t="s">
        <v>109</v>
      </c>
      <c r="S27" s="1"/>
      <c r="T27" s="1"/>
      <c r="U27" s="1"/>
      <c r="V27" s="1"/>
      <c r="W27" s="1"/>
      <c r="X27" s="1"/>
      <c r="Y27" s="25" t="s">
        <v>108</v>
      </c>
      <c r="Z27" s="25" t="s">
        <v>110</v>
      </c>
      <c r="AA27" s="25" t="s">
        <v>110</v>
      </c>
      <c r="AB27" s="25" t="s">
        <v>110</v>
      </c>
      <c r="AC27" s="165" t="s">
        <v>110</v>
      </c>
      <c r="AD27" s="23" t="s">
        <v>109</v>
      </c>
      <c r="AE27" s="23" t="s">
        <v>109</v>
      </c>
      <c r="AF27" s="23" t="s">
        <v>109</v>
      </c>
      <c r="AG27" s="23" t="s">
        <v>109</v>
      </c>
      <c r="AH27" s="23" t="s">
        <v>109</v>
      </c>
      <c r="AK27" s="27" t="str">
        <f t="shared" si="5"/>
        <v>On Target</v>
      </c>
      <c r="AL27" s="27" t="str">
        <f t="shared" si="5"/>
        <v>On Target</v>
      </c>
      <c r="AM27" s="27" t="str">
        <f t="shared" si="5"/>
        <v>On Target</v>
      </c>
      <c r="AN27" s="27" t="str">
        <f t="shared" si="5"/>
        <v>On Target</v>
      </c>
      <c r="AO27" s="27" t="str">
        <f t="shared" si="5"/>
        <v>On Target</v>
      </c>
      <c r="AP27" s="27" t="str">
        <f t="shared" si="5"/>
        <v/>
      </c>
      <c r="AQ27" s="27" t="str">
        <f t="shared" si="5"/>
        <v/>
      </c>
      <c r="AR27" s="27" t="str">
        <f t="shared" si="5"/>
        <v/>
      </c>
      <c r="AS27" s="27" t="str">
        <f t="shared" si="5"/>
        <v/>
      </c>
      <c r="AT27" s="27" t="str">
        <f t="shared" si="5"/>
        <v/>
      </c>
      <c r="AU27" s="1"/>
      <c r="AV27" s="28"/>
      <c r="AW27" s="29" t="s">
        <v>167</v>
      </c>
      <c r="AX27" s="30" t="str">
        <f t="shared" si="1"/>
        <v>≥80</v>
      </c>
      <c r="AY27" s="50">
        <f>VALUE(IF(AX27="---","",VLOOKUP(AX27,List1678345679103[],2,FALSE)))</f>
        <v>1</v>
      </c>
      <c r="AZ27" s="1" t="str">
        <f t="shared" si="2"/>
        <v>≥80</v>
      </c>
      <c r="BA27" s="1">
        <f>VALUE(IF(AZ27="---","",VLOOKUP(AZ27,List1678345679103[],2,FALSE)))</f>
        <v>1</v>
      </c>
      <c r="BB27" s="1" t="str">
        <f t="shared" si="3"/>
        <v>On Target</v>
      </c>
      <c r="BC27" s="1" t="str">
        <f t="shared" si="4"/>
        <v>Actual Year 5</v>
      </c>
      <c r="BD27" s="1"/>
      <c r="BE27" s="1"/>
      <c r="BF27" s="1"/>
      <c r="BG27" s="1"/>
      <c r="BH27" s="1"/>
      <c r="BI27" s="29" t="s">
        <v>167</v>
      </c>
      <c r="BJ27" s="161">
        <f>IF(H27="---","",VLOOKUP(H27,List1678345679103[],2,FALSE))</f>
        <v>0</v>
      </c>
      <c r="BK27" s="161">
        <f>IF(I27="---","",VLOOKUP(I27,List1678345679103[],2,FALSE))</f>
        <v>0.5</v>
      </c>
      <c r="BL27" s="161">
        <f>IF(J27="---","",VLOOKUP(J27,List1678345679103[],2,FALSE))</f>
        <v>1</v>
      </c>
      <c r="BM27" s="161">
        <f>IF(K27="---","",VLOOKUP(K27,List1678345679103[],2,FALSE))</f>
        <v>1</v>
      </c>
      <c r="BN27" s="161">
        <f>IF(L27="---","",VLOOKUP(L27,List1678345679103[],2,FALSE))</f>
        <v>1</v>
      </c>
      <c r="BO27" s="161">
        <f>IF(M27="---","",VLOOKUP(M27,List1678345679103[],2,FALSE))</f>
        <v>1</v>
      </c>
      <c r="BP27" s="161" t="str">
        <f>IF(N27="---","",VLOOKUP(N27,List1678345679103[],2,FALSE))</f>
        <v/>
      </c>
      <c r="BQ27" s="161" t="str">
        <f>IF(O27="---","",VLOOKUP(O27,List1678345679103[],2,FALSE))</f>
        <v/>
      </c>
      <c r="BR27" s="161" t="str">
        <f>IF(P27="---","",VLOOKUP(P27,List1678345679103[],2,FALSE))</f>
        <v/>
      </c>
      <c r="BS27" s="161" t="str">
        <f>IF(Q27="---","",VLOOKUP(Q27,List1678345679103[],2,FALSE))</f>
        <v/>
      </c>
      <c r="BT27" s="161" t="str">
        <f>IF(R27="---","",VLOOKUP(R27,List1678345679103[],2,FALSE))</f>
        <v/>
      </c>
      <c r="BU27" s="29" t="s">
        <v>167</v>
      </c>
      <c r="BV27" s="161">
        <f>IF(Y27="---","",VLOOKUP(Y27,List1678345679103[],2,FALSE))</f>
        <v>0.5</v>
      </c>
      <c r="BW27" s="161">
        <f>IF(Z27="---","",VLOOKUP(Z27,List1678345679103[],2,FALSE))</f>
        <v>1</v>
      </c>
      <c r="BX27" s="161">
        <f>IF(AA27="---","",VLOOKUP(AA27,List1678345679103[],2,FALSE))</f>
        <v>1</v>
      </c>
      <c r="BY27" s="161">
        <f>IF(AB27="---","",VLOOKUP(AB27,List1678345679103[],2,FALSE))</f>
        <v>1</v>
      </c>
      <c r="BZ27" s="161">
        <f>IF(AC27="---","",VLOOKUP(AC27,List1678345679103[],2,FALSE))</f>
        <v>1</v>
      </c>
      <c r="CA27" s="161" t="str">
        <f>IF(AD27="---","",VLOOKUP(AD27,List1678345679103[],2,FALSE))</f>
        <v/>
      </c>
      <c r="CB27" s="161" t="str">
        <f>IF(AE27="---","",VLOOKUP(AE27,List1678345679103[],2,FALSE))</f>
        <v/>
      </c>
      <c r="CC27" s="161" t="str">
        <f>IF(AF27="---","",VLOOKUP(AF27,List1678345679103[],2,FALSE))</f>
        <v/>
      </c>
      <c r="CD27" s="161" t="str">
        <f>IF(AG27="---","",VLOOKUP(AG27,List1678345679103[],2,FALSE))</f>
        <v/>
      </c>
      <c r="CE27" s="161" t="str">
        <f>IF(AH27="---","",VLOOKUP(AH27,List1678345679103[],2,FALSE))</f>
        <v/>
      </c>
      <c r="CG27" s="1"/>
      <c r="CI27" s="1"/>
      <c r="CK27" s="1"/>
      <c r="CM27" s="1"/>
    </row>
    <row r="28" spans="2:92" s="8" customFormat="1" ht="13.5" customHeight="1">
      <c r="B28" s="263" t="s">
        <v>168</v>
      </c>
      <c r="C28" s="264"/>
      <c r="D28" s="264"/>
      <c r="E28" s="264"/>
      <c r="F28" s="264"/>
      <c r="G28" s="265"/>
      <c r="H28" s="38">
        <f>COUNTIF(Year0Range,BE4)</f>
        <v>0</v>
      </c>
      <c r="I28" s="38">
        <f>IF(COUNTIF(Year1Range,BE4)=0,"",COUNTIF(Year1Range,BE4))</f>
        <v>5</v>
      </c>
      <c r="J28" s="38">
        <f>IF(COUNTIF(Year2Range,BE4)=0,"",COUNTIF(Year2Range,BE4))</f>
        <v>8</v>
      </c>
      <c r="K28" s="38">
        <f>IF(COUNTIF(Year3Range,BE4)=0,"",COUNTIF(Year3Range,BE4))</f>
        <v>14</v>
      </c>
      <c r="L28" s="38">
        <f>IF(COUNTIF(Year4Range,BE4)=0,"",COUNTIF(Year4Range,BE4))</f>
        <v>17</v>
      </c>
      <c r="M28" s="38">
        <f>IF(COUNTIF(Year5Range,BE4)=0,"",COUNTIF(Year5Range,BE4))</f>
        <v>20</v>
      </c>
      <c r="N28" s="38" t="str">
        <f>IF(COUNTIF(Year6Range,BE4)=0,"",COUNTIF(Year6Range,BE4))</f>
        <v/>
      </c>
      <c r="O28" s="38" t="str">
        <f>IF(COUNTIF(Year7Range,BE4)=0,"",COUNTIF(Year7Range,BE4))</f>
        <v/>
      </c>
      <c r="P28" s="38" t="str">
        <f>IF(COUNTIF(Year8Range,BE4)=0,"",COUNTIF(Year8Range,BE4))</f>
        <v/>
      </c>
      <c r="Q28" s="38" t="str">
        <f>IF(COUNTIF(Year9Range,BE4)=0,"",COUNTIF(Year9Range,BE4))</f>
        <v/>
      </c>
      <c r="R28" s="38" t="str">
        <f>IF(COUNTIF(Year10Range,BE4)=0,"",COUNTIF(Year10Range,BE4))</f>
        <v/>
      </c>
      <c r="S28" s="1"/>
      <c r="T28" s="1"/>
      <c r="U28" s="1"/>
      <c r="V28" s="1"/>
      <c r="W28" s="1"/>
      <c r="X28" s="1"/>
      <c r="Y28" s="38">
        <f>COUNTIF(Year1Expected,$BE$4)</f>
        <v>5</v>
      </c>
      <c r="Z28" s="38">
        <f>IF(COUNTIF(Year2Expected,$BE$4)=0,"",COUNTIF(Year2Expected,$BE$4))</f>
        <v>7</v>
      </c>
      <c r="AA28" s="38">
        <f>IF(COUNTIF(Year3Expected,$BE$4)=0,"",COUNTIF(Year3Expected,$BE$4))</f>
        <v>10</v>
      </c>
      <c r="AB28" s="38">
        <f>IF(COUNTIF(Year4Expected,$BE$4)=0,"",COUNTIF(Year4Expected,$BE$4))</f>
        <v>16</v>
      </c>
      <c r="AC28" s="38">
        <f>IF(COUNTIF(Year5Expected,$BE$4)=0,"",COUNTIF(Year5Expected,$BE$4))</f>
        <v>21</v>
      </c>
      <c r="AD28" s="38" t="str">
        <f>IF(COUNTIF(Year6Expected,$BE$4)=0,"",COUNTIF(Year6Expected,$BE$4))</f>
        <v/>
      </c>
      <c r="AE28" s="38" t="str">
        <f>IF(COUNTIF(Year7Expected,$BE$4)=0,"",COUNTIF(Year7Expected,$BE$4))</f>
        <v/>
      </c>
      <c r="AF28" s="38" t="str">
        <f>IF(COUNTIF(Year8Expected,$BE$4)=0,"",COUNTIF(Year8Expected,$BE$4))</f>
        <v/>
      </c>
      <c r="AG28" s="38" t="str">
        <f>IF(COUNTIF(Year9Expected,$BE$4)=0,"",COUNTIF(Year9Expected,$BE$4))</f>
        <v/>
      </c>
      <c r="AH28" s="38" t="str">
        <f>IF(COUNTIF(Year10Expected,$BE$4)=0,"",COUNTIF(Year10Expected,$BE$4))</f>
        <v/>
      </c>
      <c r="AK28" s="1"/>
      <c r="AL28" s="1"/>
      <c r="AM28" s="1"/>
      <c r="AN28" s="1"/>
      <c r="AO28" s="1"/>
      <c r="AP28" s="1"/>
      <c r="AQ28" s="1"/>
      <c r="AR28" s="1"/>
      <c r="AS28" s="1"/>
      <c r="AT28" s="1"/>
      <c r="AU28" s="1"/>
      <c r="AV28" s="1"/>
      <c r="AW28" s="1"/>
      <c r="AX28" s="1" t="str">
        <f>LOOKUP(2,1/(H31:R31&lt;&gt;""),H$2:R$2)</f>
        <v>Actual Year 5</v>
      </c>
      <c r="AY28" s="1"/>
      <c r="AZ28" s="1" t="str">
        <f>AX28</f>
        <v>Actual Year 5</v>
      </c>
      <c r="BA28" s="1"/>
      <c r="BB28" s="1"/>
      <c r="BC28" s="1"/>
      <c r="BD28" s="1"/>
      <c r="BE28" s="1"/>
      <c r="BF28" s="1"/>
      <c r="BG28" s="1"/>
      <c r="BH28" s="1"/>
      <c r="BI28" s="29" t="s">
        <v>169</v>
      </c>
      <c r="BJ28" s="162">
        <f t="shared" ref="BJ28:BT28" si="6">COUNTIF(BJ3:BJ27,1)</f>
        <v>0</v>
      </c>
      <c r="BK28" s="162">
        <f t="shared" si="6"/>
        <v>5</v>
      </c>
      <c r="BL28" s="162">
        <f t="shared" si="6"/>
        <v>8</v>
      </c>
      <c r="BM28" s="162">
        <f t="shared" si="6"/>
        <v>14</v>
      </c>
      <c r="BN28" s="162">
        <f t="shared" si="6"/>
        <v>17</v>
      </c>
      <c r="BO28" s="162">
        <f t="shared" si="6"/>
        <v>20</v>
      </c>
      <c r="BP28" s="162">
        <f t="shared" si="6"/>
        <v>0</v>
      </c>
      <c r="BQ28" s="162">
        <f t="shared" si="6"/>
        <v>0</v>
      </c>
      <c r="BR28" s="162">
        <f t="shared" si="6"/>
        <v>0</v>
      </c>
      <c r="BS28" s="162">
        <f t="shared" si="6"/>
        <v>0</v>
      </c>
      <c r="BT28" s="162">
        <f t="shared" si="6"/>
        <v>0</v>
      </c>
      <c r="BU28" s="29" t="s">
        <v>169</v>
      </c>
      <c r="BV28" s="163">
        <f t="shared" ref="BV28:CE28" si="7">COUNTIF(BV3:BV27,1)</f>
        <v>5</v>
      </c>
      <c r="BW28" s="163">
        <f t="shared" si="7"/>
        <v>7</v>
      </c>
      <c r="BX28" s="163">
        <f t="shared" si="7"/>
        <v>10</v>
      </c>
      <c r="BY28" s="163">
        <f t="shared" si="7"/>
        <v>16</v>
      </c>
      <c r="BZ28" s="163">
        <f t="shared" si="7"/>
        <v>21</v>
      </c>
      <c r="CA28" s="163">
        <f t="shared" si="7"/>
        <v>0</v>
      </c>
      <c r="CB28" s="163">
        <f t="shared" si="7"/>
        <v>0</v>
      </c>
      <c r="CC28" s="163">
        <f t="shared" si="7"/>
        <v>0</v>
      </c>
      <c r="CD28" s="163">
        <f t="shared" si="7"/>
        <v>0</v>
      </c>
      <c r="CE28" s="163">
        <f t="shared" si="7"/>
        <v>0</v>
      </c>
      <c r="CG28" s="1"/>
      <c r="CI28" s="1"/>
      <c r="CK28" s="1"/>
      <c r="CM28" s="1"/>
    </row>
    <row r="29" spans="2:92" s="8" customFormat="1" ht="13.5" customHeight="1">
      <c r="B29" s="263" t="s">
        <v>170</v>
      </c>
      <c r="C29" s="264"/>
      <c r="D29" s="264"/>
      <c r="E29" s="264"/>
      <c r="F29" s="264"/>
      <c r="G29" s="265"/>
      <c r="H29" s="38">
        <f>COUNTIF(Year0Range,BE5)</f>
        <v>10</v>
      </c>
      <c r="I29" s="39">
        <f>IF(COUNTIF(Year1Range,BE5)=0,"",COUNTIF(Year1Range,BE5))</f>
        <v>15</v>
      </c>
      <c r="J29" s="39">
        <f>IF(COUNTIF(Year2Range,BE5)=0,"",COUNTIF(Year2Range,BE5))</f>
        <v>14</v>
      </c>
      <c r="K29" s="39">
        <f>IF(COUNTIF(Year3Range,BE5)=0,"",COUNTIF(Year3Range,BE5))</f>
        <v>8</v>
      </c>
      <c r="L29" s="39">
        <f>IF(COUNTIF(Year4Range,BE5)=0,"",COUNTIF(Year4Range,BE5))</f>
        <v>7</v>
      </c>
      <c r="M29" s="39">
        <f>IF(COUNTIF(Year5Range,BE5)=0,"",COUNTIF(Year5Range,BE5))</f>
        <v>5</v>
      </c>
      <c r="N29" s="39" t="str">
        <f>IF(COUNTIF(Year6Range,BE5)=0,"",COUNTIF(Year6Range,BE5))</f>
        <v/>
      </c>
      <c r="O29" s="39" t="str">
        <f>IF(COUNTIF(Year7Range,BE5)=0,"",COUNTIF(Year7Range,BE5))</f>
        <v/>
      </c>
      <c r="P29" s="39" t="str">
        <f>IF(COUNTIF(Year8Range,BE5)=0,"",COUNTIF(Year8Range,BE5))</f>
        <v/>
      </c>
      <c r="Q29" s="39" t="str">
        <f>IF(COUNTIF(Year9Range,BE5)=0,"",COUNTIF(Year9Range,BE5))</f>
        <v/>
      </c>
      <c r="R29" s="39" t="str">
        <f>IF(COUNTIF(Year10Range,BE5)=0,"",COUNTIF(Year10Range,BE5))</f>
        <v/>
      </c>
      <c r="S29" s="1"/>
      <c r="T29" s="1"/>
      <c r="U29" s="1"/>
      <c r="V29" s="1"/>
      <c r="W29" s="1"/>
      <c r="X29" s="1"/>
      <c r="Y29" s="38">
        <f>COUNTIF(Year1Expected,$BE$5)</f>
        <v>15</v>
      </c>
      <c r="Z29" s="38">
        <f>IF(COUNTIF(Year2Expected,$BE$5)=0,"",COUNTIF(Year2Expected,$BE$5))</f>
        <v>15</v>
      </c>
      <c r="AA29" s="38">
        <f>IF(COUNTIF(Year3Expected,$BE$5)=0,"",COUNTIF(Year3Expected,$BE$5))</f>
        <v>14</v>
      </c>
      <c r="AB29" s="38">
        <f>IF(COUNTIF(Year4Expected,$BE$5)=0,"",COUNTIF(Year4Expected,$BE$5))</f>
        <v>9</v>
      </c>
      <c r="AC29" s="38">
        <f>IF(COUNTIF(Year5Expected,$BE$5)=0,"",COUNTIF(Year5Expected,$BE$5))</f>
        <v>4</v>
      </c>
      <c r="AD29" s="38" t="str">
        <f>IF(COUNTIF(Year6Expected,$BE$5)=0,"",COUNTIF(Year6Expected,$BE$5))</f>
        <v/>
      </c>
      <c r="AE29" s="38" t="str">
        <f>IF(COUNTIF(Year7Expected,$BE$5)=0,"",COUNTIF(Year7Expected,$BE$5))</f>
        <v/>
      </c>
      <c r="AF29" s="38" t="str">
        <f>IF(COUNTIF(Year8Expected,$BE$5)=0,"",COUNTIF(Year8Expected,$BE$5))</f>
        <v/>
      </c>
      <c r="AG29" s="38" t="str">
        <f>IF(COUNTIF(Year9Expected,$BE$5)=0,"",COUNTIF(Year9Expected,$BE$5))</f>
        <v/>
      </c>
      <c r="AH29" s="38" t="str">
        <f>IF(COUNTIF(Year10Expected,$BE$5)=0,"",COUNTIF(Year10Expected,$BE$5))</f>
        <v/>
      </c>
      <c r="AK29" s="1"/>
      <c r="AL29" s="1"/>
      <c r="AM29" s="1"/>
      <c r="AN29" s="1"/>
      <c r="AO29" s="1"/>
      <c r="AP29" s="1"/>
      <c r="AQ29" s="1"/>
      <c r="AR29" s="1"/>
      <c r="AS29" s="1"/>
      <c r="AT29" s="1"/>
      <c r="AU29" s="1"/>
      <c r="AV29" s="1"/>
      <c r="AW29" s="1"/>
      <c r="AX29" s="1"/>
      <c r="AY29" s="1"/>
      <c r="AZ29" s="1"/>
      <c r="BA29" s="1"/>
      <c r="BB29" s="1"/>
      <c r="BC29" s="1"/>
      <c r="BD29" s="1"/>
      <c r="BE29" s="1"/>
      <c r="BF29" s="1"/>
      <c r="BG29" s="1"/>
      <c r="BH29" s="1"/>
      <c r="BI29" s="29" t="s">
        <v>171</v>
      </c>
      <c r="BJ29" s="162">
        <f t="shared" ref="BJ29:BT29" si="8">COUNTIF(BJ3:BJ27,0.5)</f>
        <v>10</v>
      </c>
      <c r="BK29" s="162">
        <f t="shared" si="8"/>
        <v>15</v>
      </c>
      <c r="BL29" s="162">
        <f t="shared" si="8"/>
        <v>14</v>
      </c>
      <c r="BM29" s="162">
        <f t="shared" si="8"/>
        <v>8</v>
      </c>
      <c r="BN29" s="162">
        <f t="shared" si="8"/>
        <v>7</v>
      </c>
      <c r="BO29" s="162">
        <f t="shared" si="8"/>
        <v>5</v>
      </c>
      <c r="BP29" s="162">
        <f t="shared" si="8"/>
        <v>0</v>
      </c>
      <c r="BQ29" s="162">
        <f t="shared" si="8"/>
        <v>0</v>
      </c>
      <c r="BR29" s="162">
        <f t="shared" si="8"/>
        <v>0</v>
      </c>
      <c r="BS29" s="162">
        <f t="shared" si="8"/>
        <v>0</v>
      </c>
      <c r="BT29" s="162">
        <f t="shared" si="8"/>
        <v>0</v>
      </c>
      <c r="BU29" s="29" t="s">
        <v>171</v>
      </c>
      <c r="BV29" s="163">
        <f t="shared" ref="BV29:CE29" si="9">COUNTIF(BV3:BV27,0.5)</f>
        <v>15</v>
      </c>
      <c r="BW29" s="163">
        <f t="shared" si="9"/>
        <v>15</v>
      </c>
      <c r="BX29" s="163">
        <f t="shared" si="9"/>
        <v>14</v>
      </c>
      <c r="BY29" s="163">
        <f t="shared" si="9"/>
        <v>9</v>
      </c>
      <c r="BZ29" s="163">
        <f t="shared" si="9"/>
        <v>4</v>
      </c>
      <c r="CA29" s="163">
        <f t="shared" si="9"/>
        <v>0</v>
      </c>
      <c r="CB29" s="163">
        <f t="shared" si="9"/>
        <v>0</v>
      </c>
      <c r="CC29" s="163">
        <f t="shared" si="9"/>
        <v>0</v>
      </c>
      <c r="CD29" s="163">
        <f t="shared" si="9"/>
        <v>0</v>
      </c>
      <c r="CE29" s="163">
        <f t="shared" si="9"/>
        <v>0</v>
      </c>
      <c r="CG29" s="1"/>
      <c r="CI29" s="1"/>
      <c r="CK29" s="1"/>
      <c r="CM29" s="1"/>
    </row>
    <row r="30" spans="2:92" ht="13.5" customHeight="1">
      <c r="B30" s="263" t="s">
        <v>172</v>
      </c>
      <c r="C30" s="264"/>
      <c r="D30" s="264"/>
      <c r="E30" s="264"/>
      <c r="F30" s="264"/>
      <c r="G30" s="265"/>
      <c r="H30" s="38">
        <f>COUNTIF(Year0Range,"*60")</f>
        <v>15</v>
      </c>
      <c r="I30" s="39">
        <f>IF(COUNTIF(Year1Range,"*60")=0,"",COUNTIF(Year1Range,"*60"))</f>
        <v>5</v>
      </c>
      <c r="J30" s="39">
        <f>IF(COUNTIF(Year2Range,"*60")=0,"",COUNTIF(Year2Range,"*60"))</f>
        <v>3</v>
      </c>
      <c r="K30" s="39">
        <f>IF(COUNTIF(Year3Range,"*60")=0,"",COUNTIF(Year3Range,"*60"))</f>
        <v>3</v>
      </c>
      <c r="L30" s="39">
        <f>IF(COUNTIF(Year4Range,"*60")=0,"",COUNTIF(Year4Range,"*60"))</f>
        <v>1</v>
      </c>
      <c r="M30" s="39" t="str">
        <f>IF(COUNTIF(Year5Range,"*60")=0,"",COUNTIF(Year5Range,"*60"))</f>
        <v/>
      </c>
      <c r="N30" s="39" t="str">
        <f>IF(COUNTIF(Year6Range,"*60")=0,"",COUNTIF(Year6Range,"*60"))</f>
        <v/>
      </c>
      <c r="O30" s="39" t="str">
        <f>IF(COUNTIF(Year7Range,"*60")=0,"",COUNTIF(Year7Range,"*60"))</f>
        <v/>
      </c>
      <c r="P30" s="39" t="str">
        <f>IF(COUNTIF(Year8Range,"*60")=0,"",COUNTIF(Year8Range,"*60"))</f>
        <v/>
      </c>
      <c r="Q30" s="39" t="str">
        <f>IF(COUNTIF(Year9Range,"*60")=0,"",COUNTIF(Year9Range,"*60"))</f>
        <v/>
      </c>
      <c r="R30" s="39" t="str">
        <f>IF(COUNTIF(Year10Range,"*60")=0,"",COUNTIF(Year10Range,"*60"))</f>
        <v/>
      </c>
      <c r="Y30" s="38">
        <f>COUNTIF(Year1Expected,"*60")</f>
        <v>5</v>
      </c>
      <c r="Z30" s="38">
        <f>IF(COUNTIF(Year2Expected,"*60")=0,"",COUNTIF(Year2Expected,"*60"))</f>
        <v>3</v>
      </c>
      <c r="AA30" s="38">
        <f>IF(COUNTIF(Year3Expected,"*60")=0,"",COUNTIF(Year3Expected,"*60"))</f>
        <v>1</v>
      </c>
      <c r="AB30" s="38" t="str">
        <f>IF(COUNTIF(Year4Expected,"*60")=0,"",COUNTIF(Year4Expected,"*60"))</f>
        <v/>
      </c>
      <c r="AC30" s="38" t="str">
        <f>IF(COUNTIF(Year5Expected,"*60")=0,"",COUNTIF(Year5Expected,"*60"))</f>
        <v/>
      </c>
      <c r="AD30" s="38" t="str">
        <f>IF(COUNTIF(Year6Expected,"*60")=0,"",COUNTIF(Year6Expected,"*60"))</f>
        <v/>
      </c>
      <c r="AE30" s="38" t="str">
        <f>IF(COUNTIF(Year7Expected,"*60")=0,"",COUNTIF(Year7Expected,"*60"))</f>
        <v/>
      </c>
      <c r="AF30" s="38" t="str">
        <f>IF(COUNTIF(Year8Expected,"*60")=0,"",COUNTIF(Year8Expected,"*60"))</f>
        <v/>
      </c>
      <c r="AG30" s="38" t="str">
        <f>IF(COUNTIF(Year9Expected,"*60")=0,"",COUNTIF(Year9Expected,"*60"))</f>
        <v/>
      </c>
      <c r="AH30" s="38" t="str">
        <f>IF(COUNTIF(Year10Expected,"*60")=0,"",COUNTIF(Year10Expected,"*60"))</f>
        <v/>
      </c>
      <c r="BI30" s="29" t="s">
        <v>173</v>
      </c>
      <c r="BJ30" s="162">
        <f t="shared" ref="BJ30:BT30" si="10">COUNTIF(BJ3:BJ27,0)</f>
        <v>15</v>
      </c>
      <c r="BK30" s="162">
        <f t="shared" si="10"/>
        <v>5</v>
      </c>
      <c r="BL30" s="162">
        <f t="shared" si="10"/>
        <v>3</v>
      </c>
      <c r="BM30" s="162">
        <f t="shared" si="10"/>
        <v>3</v>
      </c>
      <c r="BN30" s="162">
        <f t="shared" si="10"/>
        <v>1</v>
      </c>
      <c r="BO30" s="162">
        <f t="shared" si="10"/>
        <v>0</v>
      </c>
      <c r="BP30" s="162">
        <f t="shared" si="10"/>
        <v>0</v>
      </c>
      <c r="BQ30" s="162">
        <f t="shared" si="10"/>
        <v>0</v>
      </c>
      <c r="BR30" s="162">
        <f t="shared" si="10"/>
        <v>0</v>
      </c>
      <c r="BS30" s="162">
        <f t="shared" si="10"/>
        <v>0</v>
      </c>
      <c r="BT30" s="162">
        <f t="shared" si="10"/>
        <v>0</v>
      </c>
      <c r="BU30" s="29" t="s">
        <v>173</v>
      </c>
      <c r="BV30" s="163">
        <f t="shared" ref="BV30:CE30" si="11">COUNTIF(BV3:BV27,0)</f>
        <v>5</v>
      </c>
      <c r="BW30" s="163">
        <f t="shared" si="11"/>
        <v>3</v>
      </c>
      <c r="BX30" s="163">
        <f t="shared" si="11"/>
        <v>1</v>
      </c>
      <c r="BY30" s="163">
        <f t="shared" si="11"/>
        <v>0</v>
      </c>
      <c r="BZ30" s="163">
        <f t="shared" si="11"/>
        <v>0</v>
      </c>
      <c r="CA30" s="163">
        <f t="shared" si="11"/>
        <v>0</v>
      </c>
      <c r="CB30" s="163">
        <f t="shared" si="11"/>
        <v>0</v>
      </c>
      <c r="CC30" s="163">
        <f t="shared" si="11"/>
        <v>0</v>
      </c>
      <c r="CD30" s="163">
        <f t="shared" si="11"/>
        <v>0</v>
      </c>
      <c r="CE30" s="163">
        <f t="shared" si="11"/>
        <v>0</v>
      </c>
    </row>
    <row r="31" spans="2:92" ht="13.5" customHeight="1">
      <c r="B31" s="287" t="s">
        <v>174</v>
      </c>
      <c r="C31" s="288"/>
      <c r="D31" s="288"/>
      <c r="E31" s="288"/>
      <c r="F31" s="289"/>
      <c r="G31" s="197"/>
      <c r="H31" s="40">
        <f t="shared" ref="H31:R31" si="12">IF(ISERROR(AVERAGE(BJ21:BJ27,BJ9:BJ20, BJ3:BJ8)),"",AVERAGE(BJ21:BJ27,BJ9:BJ20, BJ3:BJ8))</f>
        <v>0.2</v>
      </c>
      <c r="I31" s="40">
        <f t="shared" si="12"/>
        <v>0.5</v>
      </c>
      <c r="J31" s="40">
        <f t="shared" si="12"/>
        <v>0.6</v>
      </c>
      <c r="K31" s="40">
        <f t="shared" si="12"/>
        <v>0.72</v>
      </c>
      <c r="L31" s="40">
        <f t="shared" si="12"/>
        <v>0.82</v>
      </c>
      <c r="M31" s="40">
        <f t="shared" si="12"/>
        <v>0.9</v>
      </c>
      <c r="N31" s="40" t="str">
        <f t="shared" si="12"/>
        <v/>
      </c>
      <c r="O31" s="40" t="str">
        <f t="shared" si="12"/>
        <v/>
      </c>
      <c r="P31" s="40" t="str">
        <f t="shared" si="12"/>
        <v/>
      </c>
      <c r="Q31" s="40" t="str">
        <f t="shared" si="12"/>
        <v/>
      </c>
      <c r="R31" s="40" t="str">
        <f t="shared" si="12"/>
        <v/>
      </c>
      <c r="Y31" s="40">
        <f t="shared" ref="Y31:AH31" si="13">IF(ISERROR(AVERAGE(BV21:BV27,BV9:BV20, BV3:BV8)),"",AVERAGE(BV21:BV27,BV9:BV20, BV3:BV8))</f>
        <v>0.5</v>
      </c>
      <c r="Z31" s="40">
        <f t="shared" si="13"/>
        <v>0.57999999999999996</v>
      </c>
      <c r="AA31" s="40">
        <f t="shared" si="13"/>
        <v>0.68</v>
      </c>
      <c r="AB31" s="40">
        <f t="shared" si="13"/>
        <v>0.82</v>
      </c>
      <c r="AC31" s="40">
        <f t="shared" si="13"/>
        <v>0.92</v>
      </c>
      <c r="AD31" s="40" t="str">
        <f t="shared" si="13"/>
        <v/>
      </c>
      <c r="AE31" s="40" t="str">
        <f t="shared" si="13"/>
        <v/>
      </c>
      <c r="AF31" s="40" t="str">
        <f t="shared" si="13"/>
        <v/>
      </c>
      <c r="AG31" s="40" t="str">
        <f t="shared" si="13"/>
        <v/>
      </c>
      <c r="AH31" s="40" t="str">
        <f t="shared" si="13"/>
        <v/>
      </c>
      <c r="AI31" s="1"/>
      <c r="AJ31" s="1"/>
      <c r="BB31" s="41"/>
      <c r="BC31" s="41"/>
      <c r="BD31" s="41"/>
      <c r="BE31" s="41"/>
      <c r="BG31" s="8"/>
      <c r="BH31" s="8"/>
      <c r="BI31" s="29" t="s">
        <v>174</v>
      </c>
      <c r="BJ31" s="42">
        <f t="shared" ref="BJ31:BT31" si="14">IF(ISERROR(AVERAGE(BJ21:BJ27,BJ9:BJ20,BJ3:BJ8)),"",(AVERAGE(BJ21:BJ27,BJ9:BJ20,BJ3:BJ8)))</f>
        <v>0.2</v>
      </c>
      <c r="BK31" s="42">
        <f t="shared" si="14"/>
        <v>0.5</v>
      </c>
      <c r="BL31" s="42">
        <f t="shared" si="14"/>
        <v>0.6</v>
      </c>
      <c r="BM31" s="42">
        <f t="shared" si="14"/>
        <v>0.72</v>
      </c>
      <c r="BN31" s="42">
        <f t="shared" si="14"/>
        <v>0.82</v>
      </c>
      <c r="BO31" s="42">
        <f t="shared" si="14"/>
        <v>0.9</v>
      </c>
      <c r="BP31" s="42" t="str">
        <f t="shared" si="14"/>
        <v/>
      </c>
      <c r="BQ31" s="42" t="str">
        <f t="shared" si="14"/>
        <v/>
      </c>
      <c r="BR31" s="42" t="str">
        <f t="shared" si="14"/>
        <v/>
      </c>
      <c r="BS31" s="42" t="str">
        <f t="shared" si="14"/>
        <v/>
      </c>
      <c r="BT31" s="42" t="str">
        <f t="shared" si="14"/>
        <v/>
      </c>
      <c r="BU31" s="29" t="s">
        <v>174</v>
      </c>
      <c r="BV31" s="42">
        <f t="shared" ref="BV31:CE31" si="15">IF(ISERROR(AVERAGE(BV21:BV27,BV9:BV20,BV3:BV8)),"",(AVERAGE(BV21:BV27,BV9:BV20,BV3:BV8)))</f>
        <v>0.5</v>
      </c>
      <c r="BW31" s="42">
        <f t="shared" si="15"/>
        <v>0.57999999999999996</v>
      </c>
      <c r="BX31" s="42">
        <f t="shared" si="15"/>
        <v>0.68</v>
      </c>
      <c r="BY31" s="42">
        <f t="shared" si="15"/>
        <v>0.82</v>
      </c>
      <c r="BZ31" s="42">
        <f t="shared" si="15"/>
        <v>0.92</v>
      </c>
      <c r="CA31" s="42" t="str">
        <f t="shared" si="15"/>
        <v/>
      </c>
      <c r="CB31" s="42" t="str">
        <f t="shared" si="15"/>
        <v/>
      </c>
      <c r="CC31" s="42" t="str">
        <f t="shared" si="15"/>
        <v/>
      </c>
      <c r="CD31" s="42" t="str">
        <f t="shared" si="15"/>
        <v/>
      </c>
      <c r="CE31" s="42" t="str">
        <f t="shared" si="15"/>
        <v/>
      </c>
      <c r="CF31" s="1"/>
      <c r="CH31" s="1"/>
      <c r="CJ31" s="1"/>
      <c r="CL31" s="1"/>
      <c r="CN31" s="1"/>
    </row>
    <row r="32" spans="2:92" ht="13.5" customHeight="1">
      <c r="B32" s="43"/>
      <c r="C32" s="43"/>
      <c r="D32" s="44"/>
      <c r="E32" s="44"/>
      <c r="F32" s="44"/>
      <c r="G32" s="44"/>
      <c r="H32" s="44"/>
      <c r="I32" s="44"/>
      <c r="J32" s="44"/>
      <c r="K32" s="44"/>
      <c r="L32" s="44"/>
      <c r="M32" s="44"/>
      <c r="N32" s="44"/>
      <c r="O32" s="44"/>
      <c r="P32" s="44"/>
      <c r="AA32" s="44"/>
      <c r="AD32" s="44"/>
      <c r="AE32" s="44"/>
      <c r="AF32" s="44"/>
      <c r="AG32" s="44"/>
      <c r="AH32" s="44"/>
      <c r="AI32" s="44"/>
      <c r="AJ32" s="44"/>
      <c r="AX32" s="45" t="s">
        <v>110</v>
      </c>
      <c r="AY32" s="46" t="s">
        <v>108</v>
      </c>
      <c r="AZ32" s="47" t="s">
        <v>116</v>
      </c>
      <c r="BA32" s="1" t="s">
        <v>175</v>
      </c>
      <c r="BI32" s="29" t="s">
        <v>176</v>
      </c>
      <c r="BJ32" s="48">
        <f t="shared" ref="BJ32:BT32" si="16">IF(ISERROR(AVERAGE(BJ3:BJ8)),"",(AVERAGE(BJ3:BJ8)))</f>
        <v>0</v>
      </c>
      <c r="BK32" s="48">
        <f t="shared" si="16"/>
        <v>0.16666666666666666</v>
      </c>
      <c r="BL32" s="48">
        <f t="shared" si="16"/>
        <v>0.41666666666666669</v>
      </c>
      <c r="BM32" s="48">
        <f t="shared" si="16"/>
        <v>0.58333333333333337</v>
      </c>
      <c r="BN32" s="48">
        <f t="shared" si="16"/>
        <v>0.66666666666666663</v>
      </c>
      <c r="BO32" s="48">
        <f t="shared" si="16"/>
        <v>0.75</v>
      </c>
      <c r="BP32" s="48" t="str">
        <f t="shared" si="16"/>
        <v/>
      </c>
      <c r="BQ32" s="48" t="str">
        <f t="shared" si="16"/>
        <v/>
      </c>
      <c r="BR32" s="48" t="str">
        <f t="shared" si="16"/>
        <v/>
      </c>
      <c r="BS32" s="48" t="str">
        <f t="shared" si="16"/>
        <v/>
      </c>
      <c r="BT32" s="48" t="str">
        <f t="shared" si="16"/>
        <v/>
      </c>
      <c r="BU32" s="29" t="s">
        <v>176</v>
      </c>
      <c r="BV32" s="48">
        <f t="shared" ref="BV32:CE32" si="17">IF(ISERROR(AVERAGE(BV3:BV8)),"",(AVERAGE(BV3:BV8)))</f>
        <v>0.16666666666666666</v>
      </c>
      <c r="BW32" s="48">
        <f t="shared" si="17"/>
        <v>0.41666666666666669</v>
      </c>
      <c r="BX32" s="48">
        <f t="shared" si="17"/>
        <v>0.66666666666666663</v>
      </c>
      <c r="BY32" s="48">
        <f t="shared" si="17"/>
        <v>0.75</v>
      </c>
      <c r="BZ32" s="48">
        <f t="shared" si="17"/>
        <v>0.91666666666666663</v>
      </c>
      <c r="CA32" s="48" t="str">
        <f t="shared" si="17"/>
        <v/>
      </c>
      <c r="CB32" s="48" t="str">
        <f t="shared" si="17"/>
        <v/>
      </c>
      <c r="CC32" s="48" t="str">
        <f t="shared" si="17"/>
        <v/>
      </c>
      <c r="CD32" s="48" t="str">
        <f t="shared" si="17"/>
        <v/>
      </c>
      <c r="CE32" s="48" t="str">
        <f t="shared" si="17"/>
        <v/>
      </c>
      <c r="CF32" s="44"/>
      <c r="CH32" s="44"/>
      <c r="CJ32" s="44"/>
      <c r="CL32" s="44"/>
      <c r="CN32" s="44"/>
    </row>
    <row r="33" spans="1:92" ht="14.45">
      <c r="B33" s="290" t="s">
        <v>177</v>
      </c>
      <c r="C33" s="290"/>
      <c r="M33" s="44"/>
      <c r="N33" s="44"/>
      <c r="O33" s="44"/>
      <c r="P33" s="44"/>
      <c r="AA33" s="44"/>
      <c r="AD33" s="44"/>
      <c r="AE33" s="44"/>
      <c r="AF33" s="44"/>
      <c r="AG33" s="44"/>
      <c r="AH33" s="44"/>
      <c r="AI33" s="44"/>
      <c r="AJ33" s="44"/>
      <c r="AW33" s="49" t="s">
        <v>178</v>
      </c>
      <c r="AX33" s="50">
        <f>COUNTIF(AY3:AY8,BF4)</f>
        <v>3</v>
      </c>
      <c r="AY33" s="50">
        <f>VALUE(COUNTIF(AY3:AY8,BF5))</f>
        <v>3</v>
      </c>
      <c r="AZ33" s="50">
        <f>VALUE(COUNTIF(AY3:AY8,0))</f>
        <v>0</v>
      </c>
      <c r="BA33" s="50">
        <f>AVERAGEIF(AY3:AY8,"&gt;=0")</f>
        <v>0.75</v>
      </c>
      <c r="BI33" s="29" t="s">
        <v>179</v>
      </c>
      <c r="BJ33" s="51">
        <f t="shared" ref="BJ33:BT33" si="18">IF(ISERROR(AVERAGE(BJ9:BJ20)),"",(AVERAGE(BJ9:BJ20)))</f>
        <v>0.29166666666666669</v>
      </c>
      <c r="BK33" s="51">
        <f t="shared" si="18"/>
        <v>0.58333333333333337</v>
      </c>
      <c r="BL33" s="51">
        <f t="shared" si="18"/>
        <v>0.625</v>
      </c>
      <c r="BM33" s="51">
        <f t="shared" si="18"/>
        <v>0.79166666666666663</v>
      </c>
      <c r="BN33" s="51">
        <f t="shared" si="18"/>
        <v>0.875</v>
      </c>
      <c r="BO33" s="51">
        <f t="shared" si="18"/>
        <v>0.95833333333333337</v>
      </c>
      <c r="BP33" s="51" t="str">
        <f t="shared" si="18"/>
        <v/>
      </c>
      <c r="BQ33" s="51" t="str">
        <f t="shared" si="18"/>
        <v/>
      </c>
      <c r="BR33" s="51" t="str">
        <f t="shared" si="18"/>
        <v/>
      </c>
      <c r="BS33" s="51" t="str">
        <f t="shared" si="18"/>
        <v/>
      </c>
      <c r="BT33" s="51" t="str">
        <f t="shared" si="18"/>
        <v/>
      </c>
      <c r="BU33" s="29" t="s">
        <v>179</v>
      </c>
      <c r="BV33" s="51">
        <f t="shared" ref="BV33:CE33" si="19">IF(ISERROR(AVERAGE(BV9:BV20)),"",(AVERAGE(BV9:BV20)))</f>
        <v>0.58333333333333337</v>
      </c>
      <c r="BW33" s="51">
        <f t="shared" si="19"/>
        <v>0.58333333333333337</v>
      </c>
      <c r="BX33" s="51">
        <f t="shared" si="19"/>
        <v>0.625</v>
      </c>
      <c r="BY33" s="51">
        <f t="shared" si="19"/>
        <v>0.83333333333333337</v>
      </c>
      <c r="BZ33" s="51">
        <f t="shared" si="19"/>
        <v>0.95833333333333337</v>
      </c>
      <c r="CA33" s="51" t="str">
        <f t="shared" si="19"/>
        <v/>
      </c>
      <c r="CB33" s="51" t="str">
        <f t="shared" si="19"/>
        <v/>
      </c>
      <c r="CC33" s="51" t="str">
        <f t="shared" si="19"/>
        <v/>
      </c>
      <c r="CD33" s="51" t="str">
        <f t="shared" si="19"/>
        <v/>
      </c>
      <c r="CE33" s="51" t="str">
        <f t="shared" si="19"/>
        <v/>
      </c>
      <c r="CF33" s="44"/>
      <c r="CH33" s="44"/>
      <c r="CJ33" s="44"/>
      <c r="CL33" s="44"/>
      <c r="CN33" s="44"/>
    </row>
    <row r="34" spans="1:92" ht="13.5" customHeight="1">
      <c r="B34" s="290"/>
      <c r="C34" s="290"/>
      <c r="D34" s="52"/>
      <c r="E34" s="52"/>
      <c r="F34" s="8"/>
      <c r="G34" s="8"/>
      <c r="AW34" s="49" t="s">
        <v>180</v>
      </c>
      <c r="AX34" s="50">
        <f>COUNTIF(AY9:AY20,BF4)</f>
        <v>11</v>
      </c>
      <c r="AY34" s="50">
        <f>VALUE(COUNTIF(AY9:AY20,BF5))</f>
        <v>1</v>
      </c>
      <c r="AZ34" s="50">
        <f>VALUE(COUNTIF(AY9:AY20,0))</f>
        <v>0</v>
      </c>
      <c r="BA34" s="50">
        <f>AVERAGEIF(AY9:AY20,"&gt;=0")</f>
        <v>0.95833333333333337</v>
      </c>
      <c r="BI34" s="29" t="s">
        <v>181</v>
      </c>
      <c r="BJ34" s="53">
        <f>IF(ISERROR(AVERAGE(BJ21:BJ27)),"",(AVERAGE(BJ21:BJ27)))</f>
        <v>0.21428571428571427</v>
      </c>
      <c r="BK34" s="53">
        <f t="shared" ref="BK34:BT34" si="20">IF(ISERROR(AVERAGE(BK21:BK27)),"",(AVERAGE(BK21:BK27)))</f>
        <v>0.6428571428571429</v>
      </c>
      <c r="BL34" s="53">
        <f t="shared" si="20"/>
        <v>0.7142857142857143</v>
      </c>
      <c r="BM34" s="53">
        <f t="shared" si="20"/>
        <v>0.7142857142857143</v>
      </c>
      <c r="BN34" s="53">
        <f t="shared" si="20"/>
        <v>0.8571428571428571</v>
      </c>
      <c r="BO34" s="53">
        <f t="shared" si="20"/>
        <v>0.9285714285714286</v>
      </c>
      <c r="BP34" s="53" t="str">
        <f t="shared" si="20"/>
        <v/>
      </c>
      <c r="BQ34" s="53" t="str">
        <f t="shared" si="20"/>
        <v/>
      </c>
      <c r="BR34" s="53" t="str">
        <f t="shared" si="20"/>
        <v/>
      </c>
      <c r="BS34" s="53" t="str">
        <f t="shared" si="20"/>
        <v/>
      </c>
      <c r="BT34" s="53" t="str">
        <f t="shared" si="20"/>
        <v/>
      </c>
      <c r="BU34" s="29" t="s">
        <v>181</v>
      </c>
      <c r="BV34" s="53">
        <f t="shared" ref="BV34:CE34" si="21">IF(ISERROR(AVERAGE(BV21:BV27)),"",(AVERAGE(BV21:BV27)))</f>
        <v>0.6428571428571429</v>
      </c>
      <c r="BW34" s="53">
        <f t="shared" si="21"/>
        <v>0.7142857142857143</v>
      </c>
      <c r="BX34" s="53">
        <f t="shared" si="21"/>
        <v>0.7857142857142857</v>
      </c>
      <c r="BY34" s="53">
        <f t="shared" si="21"/>
        <v>0.8571428571428571</v>
      </c>
      <c r="BZ34" s="53">
        <f t="shared" si="21"/>
        <v>0.8571428571428571</v>
      </c>
      <c r="CA34" s="53" t="str">
        <f t="shared" si="21"/>
        <v/>
      </c>
      <c r="CB34" s="53" t="str">
        <f t="shared" si="21"/>
        <v/>
      </c>
      <c r="CC34" s="53" t="str">
        <f t="shared" si="21"/>
        <v/>
      </c>
      <c r="CD34" s="53" t="str">
        <f t="shared" si="21"/>
        <v/>
      </c>
      <c r="CE34" s="53" t="str">
        <f t="shared" si="21"/>
        <v/>
      </c>
    </row>
    <row r="35" spans="1:92" ht="22.9" customHeight="1">
      <c r="B35" s="291" t="s">
        <v>182</v>
      </c>
      <c r="C35" s="292"/>
      <c r="D35" s="292"/>
      <c r="E35" s="292"/>
      <c r="F35" s="292"/>
      <c r="G35" s="292"/>
      <c r="H35" s="292"/>
      <c r="I35" s="292"/>
      <c r="J35" s="292"/>
      <c r="K35" s="293"/>
      <c r="AW35" s="49" t="s">
        <v>183</v>
      </c>
      <c r="AX35" s="50">
        <f>COUNTIF(AY21:AY27,BF4)</f>
        <v>6</v>
      </c>
      <c r="AY35" s="50">
        <f>COUNTIF(AY21:AY27,BF5)</f>
        <v>1</v>
      </c>
      <c r="AZ35" s="50">
        <f>VALUE(COUNTIF(AY21:AY27,0))</f>
        <v>0</v>
      </c>
      <c r="BA35" s="50">
        <f>AVERAGEIF(AY21:AY27,"&gt;=0")</f>
        <v>0.9285714285714286</v>
      </c>
      <c r="BG35" s="8"/>
      <c r="BH35" s="8"/>
      <c r="BI35" s="8"/>
      <c r="BJ35" s="8"/>
      <c r="BK35" s="8"/>
      <c r="BO35" s="1"/>
      <c r="BP35" s="1"/>
      <c r="BQ35" s="1"/>
      <c r="BR35" s="1"/>
      <c r="BS35" s="1"/>
      <c r="BT35" s="1"/>
      <c r="CB35" s="1"/>
    </row>
    <row r="36" spans="1:92" ht="21" customHeight="1">
      <c r="A36" s="8"/>
      <c r="B36" s="294" t="s">
        <v>9</v>
      </c>
      <c r="C36" s="295"/>
      <c r="D36" s="296"/>
      <c r="E36" s="297" t="s">
        <v>10</v>
      </c>
      <c r="F36" s="298"/>
      <c r="G36" s="298"/>
      <c r="H36" s="299"/>
      <c r="I36" s="297" t="s">
        <v>11</v>
      </c>
      <c r="J36" s="298"/>
      <c r="K36" s="299"/>
      <c r="AW36" s="1" t="s">
        <v>184</v>
      </c>
      <c r="AX36" s="50">
        <f>VALUE(SUM(AX33:AX35))</f>
        <v>20</v>
      </c>
      <c r="AY36" s="50">
        <f>VALUE(SUM(AY33:AY35))</f>
        <v>5</v>
      </c>
      <c r="AZ36" s="50">
        <f>VALUE(SUM(AZ33:AZ35))</f>
        <v>0</v>
      </c>
      <c r="BA36" s="50">
        <f>AVERAGEIF(AY3:AY27,"&gt;=0")</f>
        <v>0.9</v>
      </c>
    </row>
    <row r="37" spans="1:92" ht="22.15" customHeight="1">
      <c r="A37" s="8"/>
      <c r="B37" s="300"/>
      <c r="C37" s="301"/>
      <c r="D37" s="302"/>
      <c r="E37" s="396"/>
      <c r="F37" s="397"/>
      <c r="G37" s="397"/>
      <c r="H37" s="398"/>
      <c r="I37" s="303"/>
      <c r="J37" s="397"/>
      <c r="K37" s="398"/>
      <c r="AW37" s="49" t="s">
        <v>185</v>
      </c>
      <c r="BA37" s="50">
        <f>IF(ISERROR(AVERAGE(AY21:AY27,AY9:AY20,AY3:AY8)),"",(AVERAGE(AY21:AY27,AY9:AY20,AY3:AY8)))</f>
        <v>0.9</v>
      </c>
      <c r="BK37" s="8"/>
      <c r="CB37" s="1"/>
    </row>
    <row r="38" spans="1:92">
      <c r="A38" s="8"/>
      <c r="B38" s="8"/>
      <c r="C38" s="8"/>
      <c r="D38" s="8"/>
      <c r="E38" s="8"/>
      <c r="F38" s="8"/>
      <c r="G38" s="8"/>
      <c r="AK38" s="49"/>
      <c r="AX38" s="45" t="s">
        <v>110</v>
      </c>
      <c r="AY38" s="46" t="s">
        <v>108</v>
      </c>
      <c r="AZ38" s="47" t="s">
        <v>116</v>
      </c>
      <c r="BA38" s="1" t="s">
        <v>175</v>
      </c>
      <c r="BK38" s="8"/>
      <c r="CB38" s="1"/>
    </row>
    <row r="39" spans="1:92" ht="19.149999999999999" customHeight="1">
      <c r="B39" s="141" t="s">
        <v>186</v>
      </c>
      <c r="C39" s="54"/>
      <c r="D39" s="55"/>
      <c r="E39" s="55"/>
      <c r="F39" s="55"/>
      <c r="G39" s="55"/>
      <c r="H39" s="55"/>
      <c r="AW39" s="49" t="s">
        <v>187</v>
      </c>
      <c r="AX39" s="50">
        <f>COUNTIF(BA3:BA8,BF4)</f>
        <v>5</v>
      </c>
      <c r="AY39" s="50">
        <f>COUNTIF(BA3:BA8,BF5)</f>
        <v>1</v>
      </c>
      <c r="AZ39" s="50">
        <f>COUNTIF(BA3:BA8,0)</f>
        <v>0</v>
      </c>
      <c r="BA39" s="50">
        <f>AVERAGEIF(AY9:AY11,"&gt;=0")</f>
        <v>1</v>
      </c>
      <c r="BK39" s="8"/>
      <c r="CB39" s="1"/>
    </row>
    <row r="40" spans="1:92" ht="16.149999999999999">
      <c r="B40" s="96" t="s">
        <v>188</v>
      </c>
      <c r="C40" s="96"/>
      <c r="D40" s="56" t="str">
        <f>_xlfn.IFNA(AX28,"")</f>
        <v>Actual Year 5</v>
      </c>
      <c r="E40" s="56"/>
      <c r="F40" s="55"/>
      <c r="G40" s="57"/>
      <c r="H40" s="57"/>
      <c r="AW40" s="49" t="s">
        <v>189</v>
      </c>
      <c r="AX40" s="50">
        <f>COUNTIF(BA9:BA20,BF4)</f>
        <v>11</v>
      </c>
      <c r="AY40" s="50">
        <f>COUNTIF(BA9:BA20,BF5)</f>
        <v>1</v>
      </c>
      <c r="AZ40" s="50">
        <f>COUNTIF(BA9:BA20,0)</f>
        <v>0</v>
      </c>
      <c r="BA40" s="50">
        <f>AVERAGEIF(BA9:BA20,"&gt;=0")</f>
        <v>0.95833333333333337</v>
      </c>
      <c r="BK40" s="8"/>
      <c r="CB40" s="1"/>
    </row>
    <row r="41" spans="1:92" ht="16.149999999999999">
      <c r="B41" s="58"/>
      <c r="C41" s="59"/>
      <c r="D41" s="136" t="s">
        <v>190</v>
      </c>
      <c r="E41" s="137"/>
      <c r="F41" s="138" t="s">
        <v>191</v>
      </c>
      <c r="G41" s="139"/>
      <c r="H41" s="138" t="s">
        <v>192</v>
      </c>
      <c r="I41" s="139"/>
      <c r="J41" s="138" t="s">
        <v>193</v>
      </c>
      <c r="K41" s="140"/>
      <c r="AW41" s="49" t="s">
        <v>194</v>
      </c>
      <c r="AX41" s="50">
        <f>COUNTIF(BA21:BA27,BF4)</f>
        <v>5</v>
      </c>
      <c r="AY41" s="50">
        <f>COUNTIF(BA21:BA27,BF5)</f>
        <v>2</v>
      </c>
      <c r="AZ41" s="50">
        <f>COUNTIF(BA21:BA27,0)</f>
        <v>0</v>
      </c>
      <c r="BA41" s="50">
        <f>AVERAGEIF(BA21:BA27,"&gt;=0")</f>
        <v>0.8571428571428571</v>
      </c>
      <c r="BK41" s="8"/>
      <c r="CB41" s="1"/>
    </row>
    <row r="42" spans="1:92" ht="16.149999999999999">
      <c r="B42" s="94" t="s">
        <v>195</v>
      </c>
      <c r="C42" s="95"/>
      <c r="D42" s="107"/>
      <c r="E42" s="108"/>
      <c r="F42" s="111" t="s">
        <v>196</v>
      </c>
      <c r="G42" s="113"/>
      <c r="H42" s="111" t="s">
        <v>196</v>
      </c>
      <c r="I42" s="113"/>
      <c r="J42" s="111" t="s">
        <v>196</v>
      </c>
      <c r="K42" s="112"/>
      <c r="AW42" s="1" t="s">
        <v>197</v>
      </c>
      <c r="AX42" s="50">
        <f>SUM(AX39:AX41)</f>
        <v>21</v>
      </c>
      <c r="AY42" s="50">
        <f>SUM(AY39:AY41)</f>
        <v>4</v>
      </c>
      <c r="AZ42" s="50">
        <f>SUM(AZ39:AZ41)</f>
        <v>0</v>
      </c>
      <c r="BA42" s="50"/>
      <c r="BK42" s="8"/>
      <c r="CB42" s="1"/>
    </row>
    <row r="43" spans="1:92" ht="16.149999999999999">
      <c r="B43" s="105" t="str">
        <f>BE4</f>
        <v>≥80</v>
      </c>
      <c r="C43" s="106"/>
      <c r="D43" s="109">
        <f>IF(AX36=0,NA(),AX36)</f>
        <v>20</v>
      </c>
      <c r="E43" s="109"/>
      <c r="F43" s="109">
        <f>IF(AX33=0,NA(),AX33)</f>
        <v>3</v>
      </c>
      <c r="G43" s="109"/>
      <c r="H43" s="109">
        <f>IF(AX34=0,NA(),AX34)</f>
        <v>11</v>
      </c>
      <c r="I43" s="109"/>
      <c r="J43" s="109">
        <f>IF(AX35=0,NA(),AX35)</f>
        <v>6</v>
      </c>
      <c r="K43" s="109"/>
      <c r="AW43" s="49" t="s">
        <v>198</v>
      </c>
      <c r="AX43" s="50"/>
      <c r="AY43" s="50"/>
      <c r="AZ43" s="50"/>
      <c r="BA43" s="50">
        <f>IF(ISERROR(AVERAGE(BA21:BA27,BA9:BA20,BA3:BA8)),"",(AVERAGE(BA21:BA27,BA9:BA20,BA3:BA8)))</f>
        <v>0.92</v>
      </c>
      <c r="BK43" s="8"/>
      <c r="CB43" s="1"/>
    </row>
    <row r="44" spans="1:92" ht="16.149999999999999">
      <c r="B44" s="103" t="str">
        <f>BE5</f>
        <v>60-79</v>
      </c>
      <c r="C44" s="104"/>
      <c r="D44" s="109">
        <f>IF(AY36=0,NA(),AY36)</f>
        <v>5</v>
      </c>
      <c r="E44" s="109"/>
      <c r="F44" s="109">
        <f>IF(AY33=0,NA(),AY33)</f>
        <v>3</v>
      </c>
      <c r="G44" s="109"/>
      <c r="H44" s="109">
        <f>IF(AY34=0,NA(),AY34)</f>
        <v>1</v>
      </c>
      <c r="I44" s="109"/>
      <c r="J44" s="109">
        <f>IF(AY35=0,NA(),AY35)</f>
        <v>1</v>
      </c>
      <c r="K44" s="109"/>
      <c r="AQ44" s="8"/>
      <c r="BK44" s="8"/>
      <c r="CB44" s="1"/>
    </row>
    <row r="45" spans="1:92" ht="16.149999999999999">
      <c r="B45" s="101" t="str">
        <f>BE6</f>
        <v>&lt;60</v>
      </c>
      <c r="C45" s="102"/>
      <c r="D45" s="109" t="e">
        <f>IF(AZ36=0,NA(),AZ36)</f>
        <v>#N/A</v>
      </c>
      <c r="E45" s="109"/>
      <c r="F45" s="109" t="e">
        <f>IF(AZ33=0,NA(),AZ33)</f>
        <v>#N/A</v>
      </c>
      <c r="G45" s="109"/>
      <c r="H45" s="109" t="e">
        <f>IF(AZ34=0,NA(),AZ34)</f>
        <v>#N/A</v>
      </c>
      <c r="I45" s="109"/>
      <c r="J45" s="109" t="e">
        <f>IF(AZ35=0,NA(),AZ35)</f>
        <v>#N/A</v>
      </c>
      <c r="K45" s="109"/>
      <c r="AQ45" s="8"/>
      <c r="BK45" s="8"/>
      <c r="CB45" s="1"/>
    </row>
    <row r="46" spans="1:92" s="8" customFormat="1" ht="16.149999999999999">
      <c r="B46" s="99" t="s">
        <v>199</v>
      </c>
      <c r="C46" s="100"/>
      <c r="D46" s="97">
        <f>IFERROR(BA36,"n/a")</f>
        <v>0.9</v>
      </c>
      <c r="E46" s="98"/>
      <c r="F46" s="97">
        <f>IFERROR(BA33,"n/a")</f>
        <v>0.75</v>
      </c>
      <c r="G46" s="98"/>
      <c r="H46" s="97">
        <f>IFERROR(BA34,"n/a")</f>
        <v>0.95833333333333337</v>
      </c>
      <c r="I46" s="98"/>
      <c r="J46" s="97">
        <f>IFERROR(BA35,"n/a")</f>
        <v>0.9285714285714286</v>
      </c>
      <c r="K46" s="110"/>
      <c r="Q46" s="1"/>
      <c r="R46" s="1"/>
      <c r="S46" s="1"/>
      <c r="T46" s="1"/>
      <c r="U46" s="1"/>
      <c r="V46" s="1"/>
      <c r="W46" s="1"/>
      <c r="X46" s="1"/>
      <c r="Y46" s="1"/>
      <c r="Z46" s="1"/>
      <c r="AB46" s="1"/>
      <c r="AC46" s="1"/>
      <c r="AK46" s="1"/>
      <c r="AL46" s="1"/>
      <c r="AM46" s="1"/>
      <c r="AN46" s="1"/>
      <c r="AO46" s="1"/>
      <c r="AP46" s="1"/>
      <c r="AR46" s="1"/>
      <c r="AS46" s="1"/>
      <c r="AT46" s="1"/>
      <c r="AU46" s="1"/>
      <c r="AV46" s="1"/>
      <c r="AW46" s="1"/>
      <c r="AX46" s="1"/>
      <c r="AY46" s="1"/>
      <c r="AZ46" s="1"/>
      <c r="BA46" s="1"/>
      <c r="BB46" s="1"/>
      <c r="BC46" s="1"/>
      <c r="BD46" s="1"/>
      <c r="BE46" s="1"/>
      <c r="BF46" s="1"/>
      <c r="BG46" s="1"/>
      <c r="BH46" s="1"/>
      <c r="BI46" s="1"/>
      <c r="BJ46" s="1"/>
      <c r="CB46" s="1"/>
      <c r="CG46" s="1"/>
      <c r="CI46" s="1"/>
      <c r="CK46" s="1"/>
      <c r="CM46" s="1"/>
    </row>
    <row r="47" spans="1:92" s="8" customFormat="1">
      <c r="B47" s="44"/>
      <c r="C47" s="44"/>
      <c r="D47" s="1"/>
      <c r="E47" s="1"/>
      <c r="F47" s="1"/>
      <c r="G47" s="1"/>
      <c r="L47" s="44"/>
      <c r="Q47" s="1"/>
      <c r="R47" s="1"/>
      <c r="S47" s="1"/>
      <c r="T47" s="1"/>
      <c r="U47" s="1"/>
      <c r="V47" s="1"/>
      <c r="W47" s="1"/>
      <c r="X47" s="1"/>
      <c r="Y47" s="1"/>
      <c r="Z47" s="1"/>
      <c r="AB47" s="1"/>
      <c r="AC47" s="1"/>
      <c r="AK47" s="1"/>
      <c r="AL47" s="1"/>
      <c r="AM47" s="1"/>
      <c r="AN47" s="1"/>
      <c r="AO47" s="1"/>
      <c r="AP47" s="1"/>
      <c r="AR47" s="1"/>
      <c r="AS47" s="1"/>
      <c r="AT47" s="1"/>
      <c r="AU47" s="1"/>
      <c r="AV47" s="1"/>
      <c r="AW47" s="1"/>
      <c r="AX47" s="1"/>
      <c r="AY47" s="1"/>
      <c r="AZ47" s="1"/>
      <c r="BA47" s="1"/>
      <c r="BB47" s="1"/>
      <c r="BC47" s="1"/>
      <c r="BD47" s="1"/>
      <c r="BE47" s="1"/>
      <c r="BF47" s="1"/>
      <c r="BG47" s="1"/>
      <c r="BH47" s="1"/>
      <c r="BI47" s="1"/>
      <c r="BJ47" s="1"/>
      <c r="CB47" s="1"/>
      <c r="CG47" s="1"/>
      <c r="CI47" s="1"/>
      <c r="CK47" s="1"/>
      <c r="CM47" s="1"/>
    </row>
    <row r="48" spans="1:92" s="8" customFormat="1">
      <c r="B48" s="1"/>
      <c r="C48" s="1"/>
      <c r="D48" s="1"/>
      <c r="E48" s="1"/>
      <c r="F48" s="1"/>
      <c r="G48" s="1"/>
      <c r="Q48" s="1"/>
      <c r="R48" s="1"/>
      <c r="S48" s="1"/>
      <c r="T48" s="1"/>
      <c r="U48" s="1"/>
      <c r="V48" s="1"/>
      <c r="W48" s="1"/>
      <c r="X48" s="1"/>
      <c r="Y48" s="1"/>
      <c r="Z48" s="1"/>
      <c r="AB48" s="1"/>
      <c r="AC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CB48" s="1"/>
      <c r="CG48" s="1"/>
      <c r="CI48" s="1"/>
      <c r="CK48" s="1"/>
      <c r="CM48" s="1"/>
    </row>
    <row r="49" spans="2:91" s="8" customFormat="1">
      <c r="B49" s="1"/>
      <c r="C49" s="1"/>
      <c r="D49" s="1"/>
      <c r="E49" s="1"/>
      <c r="F49" s="1"/>
      <c r="G49" s="1"/>
      <c r="Q49" s="1"/>
      <c r="R49" s="1"/>
      <c r="S49" s="1"/>
      <c r="T49" s="1"/>
      <c r="U49" s="1"/>
      <c r="V49" s="1"/>
      <c r="W49" s="1"/>
      <c r="X49" s="1"/>
      <c r="Y49" s="1"/>
      <c r="Z49" s="1"/>
      <c r="AB49" s="1"/>
      <c r="AC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c r="B50" s="1"/>
      <c r="C50" s="1"/>
      <c r="D50" s="1"/>
      <c r="E50" s="1"/>
      <c r="F50" s="1"/>
      <c r="G50" s="1"/>
      <c r="Q50" s="1"/>
      <c r="R50" s="1"/>
      <c r="S50" s="1"/>
      <c r="T50" s="1"/>
      <c r="U50" s="1"/>
      <c r="V50" s="1"/>
      <c r="W50" s="1"/>
      <c r="X50" s="1"/>
      <c r="Y50" s="1"/>
      <c r="Z50" s="1"/>
      <c r="AB50" s="1"/>
      <c r="AC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c r="B52" s="1"/>
      <c r="C52" s="1"/>
      <c r="D52" s="1"/>
      <c r="E52" s="1"/>
      <c r="F52" s="1"/>
      <c r="G52" s="1"/>
      <c r="Q52" s="1"/>
      <c r="R52" s="1"/>
      <c r="S52" s="1"/>
      <c r="T52" s="1"/>
      <c r="U52" s="1"/>
      <c r="V52" s="1"/>
      <c r="W52" s="1"/>
      <c r="X52" s="1"/>
      <c r="Y52" s="49"/>
      <c r="Z52" s="1"/>
      <c r="AA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c r="B55" s="1"/>
      <c r="C55" s="1"/>
      <c r="F55" s="1"/>
      <c r="G55" s="1"/>
      <c r="H55" s="1"/>
      <c r="I55" s="1"/>
      <c r="J55" s="1"/>
      <c r="K55" s="1"/>
      <c r="Q55" s="1"/>
      <c r="R55" s="1"/>
      <c r="S55" s="1"/>
      <c r="T55" s="1"/>
      <c r="U55" s="1"/>
      <c r="V55" s="1"/>
      <c r="W55" s="1"/>
      <c r="X55" s="1"/>
      <c r="Y55" s="1"/>
      <c r="Z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c r="B56" s="1"/>
      <c r="C56" s="1"/>
      <c r="I56" s="1"/>
      <c r="J56" s="1"/>
      <c r="K56" s="1"/>
      <c r="L56" s="1"/>
      <c r="M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c r="B57" s="1"/>
      <c r="C57" s="1"/>
      <c r="I57" s="1"/>
      <c r="J57" s="1"/>
      <c r="K57" s="1"/>
      <c r="L57" s="1"/>
      <c r="M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ht="18.600000000000001">
      <c r="B58" s="1"/>
      <c r="C58" s="1"/>
      <c r="F58" s="60"/>
      <c r="G58" s="60"/>
      <c r="H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c r="B59" s="1"/>
      <c r="C59" s="1"/>
      <c r="F59" s="1"/>
      <c r="G59" s="1"/>
      <c r="H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c r="B60" s="1"/>
      <c r="C60" s="1"/>
      <c r="F60" s="1"/>
      <c r="G60" s="1"/>
      <c r="H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c r="B61" s="1"/>
      <c r="C61" s="1"/>
      <c r="F61" s="1"/>
      <c r="G61" s="1"/>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K64" s="1"/>
      <c r="CM64" s="1"/>
    </row>
    <row r="65" spans="2:91" s="8" customFormat="1">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K65" s="1"/>
      <c r="CM65" s="1"/>
    </row>
    <row r="66" spans="2:91" s="8" customFormat="1">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CK66" s="1"/>
      <c r="CM66" s="1"/>
    </row>
    <row r="67" spans="2:91" s="8" customFormat="1">
      <c r="B67" s="1"/>
      <c r="C67" s="1"/>
      <c r="F67" s="1"/>
      <c r="G67" s="1"/>
      <c r="H67" s="1"/>
      <c r="Q67" s="1"/>
      <c r="R67" s="1"/>
      <c r="S67" s="1"/>
      <c r="T67" s="1"/>
      <c r="U67" s="1"/>
      <c r="V67" s="1"/>
      <c r="W67" s="1"/>
      <c r="X67" s="1"/>
      <c r="Y67" s="1"/>
      <c r="Z67" s="1"/>
      <c r="AB67" s="1"/>
      <c r="AC67" s="1"/>
      <c r="AK67" s="1"/>
      <c r="AL67" s="1"/>
      <c r="AM67" s="1"/>
      <c r="AN67" s="1"/>
      <c r="AO67" s="1"/>
      <c r="AP67" s="1"/>
      <c r="AR67" s="1"/>
      <c r="AS67" s="1"/>
      <c r="AT67" s="1"/>
      <c r="AU67" s="49"/>
      <c r="AV67" s="49"/>
      <c r="AW67" s="49"/>
      <c r="AX67" s="1"/>
      <c r="AY67" s="1"/>
      <c r="AZ67" s="1"/>
      <c r="BA67" s="1"/>
      <c r="BB67" s="1"/>
      <c r="BC67" s="1"/>
      <c r="BD67" s="61"/>
      <c r="BE67" s="1"/>
      <c r="BF67" s="1"/>
      <c r="BG67" s="1"/>
      <c r="BH67" s="1"/>
      <c r="BI67" s="1"/>
      <c r="BJ67" s="1"/>
      <c r="BK67" s="1"/>
      <c r="CK67" s="1"/>
      <c r="CM67" s="1"/>
    </row>
    <row r="68" spans="2:91" s="8" customFormat="1">
      <c r="B68" s="1"/>
      <c r="C68" s="1"/>
      <c r="F68" s="1"/>
      <c r="G68" s="1"/>
      <c r="H68" s="1"/>
      <c r="Q68" s="1"/>
      <c r="R68" s="1"/>
      <c r="S68" s="1"/>
      <c r="T68" s="1"/>
      <c r="U68" s="1"/>
      <c r="V68" s="1"/>
      <c r="W68" s="1"/>
      <c r="X68" s="1"/>
      <c r="Y68" s="1"/>
      <c r="Z68" s="1"/>
      <c r="AB68" s="1"/>
      <c r="AC68" s="1"/>
      <c r="AK68" s="1"/>
      <c r="AL68" s="1"/>
      <c r="AM68" s="1"/>
      <c r="AN68" s="1"/>
      <c r="AO68" s="1"/>
      <c r="AP68" s="1"/>
      <c r="AR68" s="1"/>
      <c r="AS68" s="1"/>
      <c r="AT68" s="1"/>
      <c r="AU68" s="50"/>
      <c r="AV68" s="1"/>
      <c r="AW68" s="1"/>
      <c r="AX68" s="1"/>
      <c r="AY68" s="1"/>
      <c r="AZ68" s="61"/>
      <c r="BA68" s="61"/>
      <c r="BB68" s="61"/>
      <c r="BC68" s="61"/>
      <c r="BD68" s="61"/>
      <c r="BE68" s="1"/>
      <c r="BF68" s="1"/>
      <c r="BG68" s="1"/>
      <c r="BH68" s="1"/>
      <c r="BI68" s="1"/>
      <c r="BJ68" s="1"/>
      <c r="BK68" s="1"/>
      <c r="CK68" s="1"/>
      <c r="CM68" s="1"/>
    </row>
    <row r="69" spans="2:91" s="8" customFormat="1">
      <c r="B69" s="1"/>
      <c r="C69" s="1"/>
      <c r="F69" s="1"/>
      <c r="G69" s="1"/>
      <c r="H69" s="1"/>
      <c r="Q69" s="1"/>
      <c r="R69" s="1"/>
      <c r="S69" s="1"/>
      <c r="T69" s="1"/>
      <c r="U69" s="1"/>
      <c r="V69" s="1"/>
      <c r="W69" s="1"/>
      <c r="X69" s="1"/>
      <c r="Y69" s="1"/>
      <c r="Z69" s="1"/>
      <c r="AB69" s="1"/>
      <c r="AC69" s="1"/>
      <c r="AK69" s="1"/>
      <c r="AL69" s="1"/>
      <c r="AM69" s="1"/>
      <c r="AN69" s="1"/>
      <c r="AO69" s="1"/>
      <c r="AP69" s="1"/>
      <c r="AR69" s="1"/>
      <c r="AS69" s="1"/>
      <c r="AT69" s="1"/>
      <c r="AU69" s="50"/>
      <c r="AV69" s="1"/>
      <c r="AW69" s="1"/>
      <c r="AX69" s="1"/>
      <c r="AY69" s="1"/>
      <c r="AZ69" s="1"/>
      <c r="BA69" s="1"/>
      <c r="BB69" s="1"/>
      <c r="BC69" s="1"/>
      <c r="BD69" s="1"/>
      <c r="BE69" s="1"/>
      <c r="BF69" s="1"/>
      <c r="BG69" s="1"/>
      <c r="BH69" s="1"/>
      <c r="BI69" s="1"/>
      <c r="BJ69" s="1"/>
      <c r="BK69" s="1"/>
      <c r="CK69" s="1"/>
      <c r="CM69" s="1"/>
    </row>
    <row r="70" spans="2:91" s="8" customFormat="1">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50"/>
      <c r="AV70" s="1"/>
      <c r="AW70" s="1"/>
      <c r="AX70" s="1"/>
      <c r="AY70" s="1"/>
      <c r="AZ70" s="1"/>
      <c r="BA70" s="1"/>
      <c r="BB70" s="1"/>
      <c r="BC70" s="1"/>
      <c r="BD70" s="1"/>
      <c r="BE70" s="1"/>
      <c r="BF70" s="1"/>
      <c r="BG70" s="1"/>
      <c r="BH70" s="1"/>
      <c r="BI70" s="1"/>
      <c r="BJ70" s="1"/>
      <c r="BK70" s="1"/>
      <c r="CK70" s="1"/>
      <c r="CM70" s="1"/>
    </row>
    <row r="71" spans="2:91" s="8" customFormat="1" ht="19.149999999999999" thickBot="1">
      <c r="B71" s="141" t="s">
        <v>200</v>
      </c>
      <c r="C71" s="54"/>
      <c r="D71" s="55"/>
      <c r="E71" s="55"/>
      <c r="F71" s="55"/>
      <c r="G71" s="55"/>
      <c r="H71" s="55"/>
      <c r="I71" s="55"/>
      <c r="J71" s="55"/>
      <c r="Q71" s="1"/>
      <c r="R71" s="1"/>
      <c r="S71" s="1"/>
      <c r="T71" s="1"/>
      <c r="U71" s="1"/>
      <c r="V71" s="1"/>
      <c r="W71" s="1"/>
      <c r="X71" s="1"/>
      <c r="Y71" s="1"/>
      <c r="Z71" s="1"/>
      <c r="AA71" s="1"/>
      <c r="AB71" s="1"/>
      <c r="AC71" s="1"/>
      <c r="AK71" s="1"/>
      <c r="AL71" s="1"/>
      <c r="AM71" s="1"/>
      <c r="AN71" s="1"/>
      <c r="AO71" s="1"/>
      <c r="AP71" s="1"/>
      <c r="AR71" s="1"/>
      <c r="AS71" s="1"/>
      <c r="AT71" s="1"/>
      <c r="AU71" s="50"/>
      <c r="AV71" s="1"/>
      <c r="AW71" s="1"/>
      <c r="AX71" s="1"/>
      <c r="AY71" s="1"/>
      <c r="AZ71" s="1"/>
      <c r="BA71" s="1"/>
      <c r="BB71" s="1"/>
      <c r="BC71" s="1"/>
      <c r="BD71" s="1"/>
      <c r="BE71" s="1"/>
      <c r="BF71" s="1"/>
      <c r="BG71" s="1"/>
      <c r="BH71" s="1"/>
      <c r="BI71" s="1"/>
      <c r="BJ71" s="1"/>
      <c r="BK71" s="1"/>
      <c r="CG71" s="1"/>
      <c r="CI71" s="1"/>
      <c r="CK71" s="1"/>
      <c r="CM71" s="1"/>
    </row>
    <row r="72" spans="2:91" s="8" customFormat="1" ht="16.149999999999999">
      <c r="B72" s="62"/>
      <c r="C72" s="63"/>
      <c r="D72" s="63"/>
      <c r="E72" s="116" t="s">
        <v>201</v>
      </c>
      <c r="F72" s="63"/>
      <c r="G72" s="345" t="s">
        <v>199</v>
      </c>
      <c r="H72" s="346"/>
      <c r="I72" s="346"/>
      <c r="J72" s="346"/>
      <c r="K72" s="347"/>
      <c r="Q72" s="1"/>
      <c r="R72" s="1"/>
      <c r="S72" s="1"/>
      <c r="T72" s="1"/>
      <c r="U72" s="1"/>
      <c r="V72" s="1"/>
      <c r="W72" s="1"/>
      <c r="X72" s="1"/>
      <c r="Y72" s="1"/>
      <c r="Z72" s="1"/>
      <c r="AA72" s="1"/>
      <c r="AB72" s="1"/>
      <c r="AC72" s="1"/>
      <c r="AK72" s="1"/>
      <c r="AL72" s="1"/>
      <c r="AM72" s="1"/>
      <c r="AN72" s="1"/>
      <c r="AO72" s="1"/>
      <c r="AP72" s="1"/>
      <c r="AR72" s="1"/>
      <c r="AS72" s="1"/>
      <c r="AT72" s="1"/>
      <c r="AU72" s="50"/>
      <c r="AV72" s="1"/>
      <c r="AW72" s="1"/>
      <c r="AX72" s="1"/>
      <c r="AY72" s="1"/>
      <c r="AZ72" s="1"/>
      <c r="BA72" s="1"/>
      <c r="BB72" s="1"/>
      <c r="BC72" s="1"/>
      <c r="BD72" s="1"/>
      <c r="CG72" s="1"/>
      <c r="CI72" s="1"/>
      <c r="CK72" s="1"/>
      <c r="CM72" s="1"/>
    </row>
    <row r="73" spans="2:91" s="8" customFormat="1" ht="16.149999999999999">
      <c r="B73" s="66"/>
      <c r="C73" s="129"/>
      <c r="D73" s="67"/>
      <c r="E73" s="68"/>
      <c r="F73" s="68" t="s">
        <v>85</v>
      </c>
      <c r="G73" s="68" t="s">
        <v>86</v>
      </c>
      <c r="H73" s="68" t="s">
        <v>87</v>
      </c>
      <c r="I73" s="68" t="s">
        <v>88</v>
      </c>
      <c r="J73" s="68" t="s">
        <v>89</v>
      </c>
      <c r="K73" s="69" t="s">
        <v>90</v>
      </c>
      <c r="Q73" s="1"/>
      <c r="R73" s="1"/>
      <c r="S73" s="1"/>
      <c r="T73" s="1"/>
      <c r="U73" s="1"/>
      <c r="V73" s="1"/>
      <c r="W73" s="1"/>
      <c r="X73" s="1"/>
      <c r="Y73" s="1"/>
      <c r="Z73" s="1"/>
      <c r="AA73" s="1"/>
      <c r="AB73" s="1"/>
      <c r="AC73" s="1"/>
      <c r="AK73" s="1"/>
      <c r="AL73" s="1"/>
      <c r="AM73" s="1"/>
      <c r="AN73" s="1"/>
      <c r="AO73" s="1"/>
      <c r="AP73" s="1"/>
      <c r="AR73" s="1"/>
      <c r="AS73" s="1"/>
      <c r="AT73" s="1"/>
      <c r="AU73" s="50"/>
      <c r="AV73" s="1"/>
      <c r="AW73" s="1"/>
      <c r="AX73" s="1"/>
      <c r="AY73" s="1"/>
      <c r="AZ73" s="1"/>
      <c r="BA73" s="1"/>
      <c r="BB73" s="1"/>
      <c r="BC73" s="1"/>
      <c r="BD73" s="1"/>
      <c r="CG73" s="1"/>
      <c r="CI73" s="1"/>
      <c r="CK73" s="1"/>
      <c r="CM73" s="1"/>
    </row>
    <row r="74" spans="2:91" s="8" customFormat="1" ht="17.649999999999999" customHeight="1">
      <c r="B74" s="117" t="s">
        <v>202</v>
      </c>
      <c r="C74" s="128"/>
      <c r="D74" s="118"/>
      <c r="E74" s="70" t="s">
        <v>203</v>
      </c>
      <c r="F74" s="70">
        <f>_xlfn.IFNA(S86,"")</f>
        <v>0</v>
      </c>
      <c r="G74" s="70">
        <f>_xlfn.IFNA(S87,"")</f>
        <v>0.16666666666666666</v>
      </c>
      <c r="H74" s="70">
        <f>_xlfn.IFNA(S88,"")</f>
        <v>0.41666666666666669</v>
      </c>
      <c r="I74" s="70">
        <f>_xlfn.IFNA(S89,"")</f>
        <v>0.58333333333333337</v>
      </c>
      <c r="J74" s="70">
        <f>_xlfn.IFNA(S90,"")</f>
        <v>0.66666666666666663</v>
      </c>
      <c r="K74" s="70">
        <f>_xlfn.IFNA(S91,"")</f>
        <v>0.75</v>
      </c>
      <c r="Q74" s="1"/>
      <c r="R74" s="1"/>
      <c r="S74" s="1"/>
      <c r="T74" s="1"/>
      <c r="U74" s="1"/>
      <c r="V74" s="1"/>
      <c r="W74" s="1"/>
      <c r="X74" s="1"/>
      <c r="Y74" s="1"/>
      <c r="Z74" s="1"/>
      <c r="AA74" s="1"/>
      <c r="AB74" s="1"/>
      <c r="AC74" s="1"/>
      <c r="AK74" s="1"/>
      <c r="AL74" s="1"/>
      <c r="AM74" s="1"/>
      <c r="AN74" s="1"/>
      <c r="AO74" s="1"/>
      <c r="AP74" s="1"/>
      <c r="AQ74" s="1"/>
      <c r="AR74" s="1"/>
      <c r="AT74" s="1"/>
      <c r="CG74" s="1"/>
      <c r="CI74" s="1"/>
      <c r="CK74" s="1"/>
      <c r="CM74" s="1"/>
    </row>
    <row r="75" spans="2:91" s="8" customFormat="1" ht="17.649999999999999" customHeight="1">
      <c r="B75" s="119"/>
      <c r="C75" s="130"/>
      <c r="D75" s="120"/>
      <c r="E75" s="71" t="s">
        <v>79</v>
      </c>
      <c r="F75" s="71"/>
      <c r="G75" s="72">
        <f>_xlfn.IFNA(R87,"")</f>
        <v>0.16666666666666666</v>
      </c>
      <c r="H75" s="72">
        <f>_xlfn.IFNA(R88,"")</f>
        <v>0.41666666666666669</v>
      </c>
      <c r="I75" s="72">
        <f>_xlfn.IFNA(R89,"")</f>
        <v>0.66666666666666663</v>
      </c>
      <c r="J75" s="72">
        <f>_xlfn.IFNA(R90,"")</f>
        <v>0.75</v>
      </c>
      <c r="K75" s="72">
        <f>_xlfn.IFNA(R91,"")</f>
        <v>0.91666666666666663</v>
      </c>
      <c r="Q75" s="1"/>
      <c r="R75" s="1"/>
      <c r="S75" s="1"/>
      <c r="T75" s="1"/>
      <c r="U75" s="1"/>
      <c r="V75" s="1"/>
      <c r="W75" s="1"/>
      <c r="X75" s="1"/>
      <c r="Y75" s="1"/>
      <c r="Z75" s="1"/>
      <c r="AA75" s="1"/>
      <c r="AB75" s="1"/>
      <c r="AC75" s="1"/>
      <c r="AK75" s="1"/>
      <c r="AL75" s="1"/>
      <c r="AO75" s="1"/>
      <c r="AP75" s="1"/>
      <c r="AQ75" s="1"/>
      <c r="AR75" s="1"/>
      <c r="AS75" s="1"/>
      <c r="AT75" s="1"/>
      <c r="CG75" s="1"/>
      <c r="CI75" s="1"/>
      <c r="CK75" s="1"/>
      <c r="CM75" s="1"/>
    </row>
    <row r="76" spans="2:91" s="8" customFormat="1" ht="17.649999999999999" customHeight="1">
      <c r="B76" s="117" t="s">
        <v>204</v>
      </c>
      <c r="C76" s="128"/>
      <c r="D76" s="118"/>
      <c r="E76" s="73" t="s">
        <v>203</v>
      </c>
      <c r="F76" s="70">
        <f>_xlfn.IFNA(U86,"")</f>
        <v>0.29166666666666669</v>
      </c>
      <c r="G76" s="70">
        <f>_xlfn.IFNA(U87,"")</f>
        <v>0.58333333333333337</v>
      </c>
      <c r="H76" s="70">
        <f>_xlfn.IFNA(U88,"")</f>
        <v>0.625</v>
      </c>
      <c r="I76" s="70">
        <f>_xlfn.IFNA(U89,"")</f>
        <v>0.79166666666666663</v>
      </c>
      <c r="J76" s="70">
        <f>_xlfn.IFNA(U90,"")</f>
        <v>0.875</v>
      </c>
      <c r="K76" s="70">
        <f>_xlfn.IFNA(U91,"")</f>
        <v>0.95833333333333337</v>
      </c>
      <c r="Q76" s="1"/>
      <c r="R76" s="1"/>
      <c r="S76" s="1"/>
      <c r="T76" s="1"/>
      <c r="U76" s="1"/>
      <c r="V76" s="1"/>
      <c r="W76" s="1"/>
      <c r="X76" s="1"/>
      <c r="Y76" s="1"/>
      <c r="Z76" s="1"/>
      <c r="AA76" s="1"/>
      <c r="AB76" s="1"/>
      <c r="AC76" s="1"/>
      <c r="AK76" s="1"/>
      <c r="AL76" s="1"/>
      <c r="AO76" s="1"/>
      <c r="AP76" s="1"/>
      <c r="AQ76" s="1"/>
      <c r="AR76" s="1"/>
      <c r="AS76" s="1"/>
      <c r="AT76" s="1"/>
      <c r="CG76" s="1"/>
      <c r="CI76" s="1"/>
      <c r="CK76" s="1"/>
      <c r="CM76" s="1"/>
    </row>
    <row r="77" spans="2:91" s="8" customFormat="1" ht="17.649999999999999" customHeight="1">
      <c r="B77" s="119"/>
      <c r="C77" s="130"/>
      <c r="D77" s="120"/>
      <c r="E77" s="71" t="s">
        <v>79</v>
      </c>
      <c r="F77" s="71"/>
      <c r="G77" s="72">
        <f>_xlfn.IFNA(T87,"")</f>
        <v>0.58333333333333337</v>
      </c>
      <c r="H77" s="72">
        <f>_xlfn.IFNA(T88,"")</f>
        <v>0.58333333333333337</v>
      </c>
      <c r="I77" s="72">
        <f>_xlfn.IFNA(T89,"")</f>
        <v>0.625</v>
      </c>
      <c r="J77" s="72">
        <f>_xlfn.IFNA(T90,"")</f>
        <v>0.83333333333333337</v>
      </c>
      <c r="K77" s="72">
        <f>_xlfn.IFNA(T91,"")</f>
        <v>0.95833333333333337</v>
      </c>
      <c r="Q77" s="1"/>
      <c r="R77" s="1"/>
      <c r="S77" s="1"/>
      <c r="T77" s="1"/>
      <c r="U77" s="1"/>
      <c r="V77" s="1"/>
      <c r="W77" s="1"/>
      <c r="X77" s="1"/>
      <c r="Y77" s="1"/>
      <c r="Z77" s="1"/>
      <c r="AA77" s="1"/>
      <c r="AB77" s="1"/>
      <c r="AC77" s="1"/>
      <c r="AK77" s="1"/>
      <c r="AL77" s="1"/>
      <c r="AO77" s="1"/>
      <c r="AP77" s="1"/>
      <c r="AQ77" s="1"/>
      <c r="AR77" s="1"/>
      <c r="AS77" s="1"/>
      <c r="AT77" s="1"/>
      <c r="AU77" s="1"/>
      <c r="AV77" s="1"/>
      <c r="AW77" s="1"/>
      <c r="AX77" s="1"/>
      <c r="AY77" s="1"/>
      <c r="AZ77" s="1"/>
      <c r="BA77" s="1"/>
      <c r="BB77" s="1"/>
      <c r="BC77" s="1"/>
      <c r="BD77" s="1"/>
      <c r="BE77" s="1"/>
      <c r="BF77" s="1"/>
      <c r="BG77" s="1"/>
      <c r="BH77" s="1"/>
      <c r="BI77" s="1"/>
      <c r="BJ77" s="1"/>
      <c r="BK77" s="1"/>
      <c r="CG77" s="1"/>
      <c r="CI77" s="1"/>
      <c r="CK77" s="1"/>
      <c r="CM77" s="1"/>
    </row>
    <row r="78" spans="2:91" ht="17.649999999999999" customHeight="1">
      <c r="B78" s="117" t="s">
        <v>205</v>
      </c>
      <c r="C78" s="128"/>
      <c r="D78" s="118"/>
      <c r="E78" s="73" t="s">
        <v>203</v>
      </c>
      <c r="F78" s="70">
        <f>_xlfn.IFNA(W86,"")</f>
        <v>0.21428571428571427</v>
      </c>
      <c r="G78" s="70">
        <f>_xlfn.IFNA(W87,"")</f>
        <v>0.6428571428571429</v>
      </c>
      <c r="H78" s="70">
        <f>_xlfn.IFNA(W88,"")</f>
        <v>0.7142857142857143</v>
      </c>
      <c r="I78" s="70">
        <f>_xlfn.IFNA(W89,"")</f>
        <v>0.7142857142857143</v>
      </c>
      <c r="J78" s="70">
        <f>_xlfn.IFNA(W90,"")</f>
        <v>0.8571428571428571</v>
      </c>
      <c r="K78" s="70">
        <f>_xlfn.IFNA(W91,"")</f>
        <v>0.9285714285714286</v>
      </c>
      <c r="AA78" s="1"/>
      <c r="AM78" s="8"/>
      <c r="AN78" s="8"/>
    </row>
    <row r="79" spans="2:91" ht="17.649999999999999" customHeight="1">
      <c r="B79" s="119"/>
      <c r="C79" s="128"/>
      <c r="D79" s="127"/>
      <c r="E79" s="71" t="s">
        <v>79</v>
      </c>
      <c r="F79" s="71"/>
      <c r="G79" s="72">
        <f>_xlfn.IFNA(V87,"")</f>
        <v>0.6428571428571429</v>
      </c>
      <c r="H79" s="72">
        <f>_xlfn.IFNA(V88,"")</f>
        <v>0.7142857142857143</v>
      </c>
      <c r="I79" s="72">
        <f>_xlfn.IFNA(V89,"")</f>
        <v>0.7857142857142857</v>
      </c>
      <c r="J79" s="72">
        <f>_xlfn.IFNA(V90,"")</f>
        <v>0.8571428571428571</v>
      </c>
      <c r="K79" s="72">
        <f>_xlfn.IFNA(V91,"")</f>
        <v>0.8571428571428571</v>
      </c>
      <c r="AA79" s="1"/>
      <c r="AM79" s="8"/>
      <c r="AN79" s="8"/>
    </row>
    <row r="80" spans="2:91" ht="17.649999999999999" customHeight="1">
      <c r="B80" s="114" t="s">
        <v>206</v>
      </c>
      <c r="C80" s="131"/>
      <c r="D80" s="134"/>
      <c r="E80" s="133" t="s">
        <v>203</v>
      </c>
      <c r="F80" s="70">
        <f>_xlfn.IFNA(Q86,"")</f>
        <v>0.2</v>
      </c>
      <c r="G80" s="70">
        <f>_xlfn.IFNA(Q87,"")</f>
        <v>0.5</v>
      </c>
      <c r="H80" s="70">
        <f>_xlfn.IFNA(Q88,"")</f>
        <v>0.6</v>
      </c>
      <c r="I80" s="70">
        <f>_xlfn.IFNA(Q89,"")</f>
        <v>0.72</v>
      </c>
      <c r="J80" s="70">
        <f>_xlfn.IFNA(Q90,"")</f>
        <v>0.82</v>
      </c>
      <c r="K80" s="70">
        <f>_xlfn.IFNA(Q91,"")</f>
        <v>0.9</v>
      </c>
      <c r="AA80" s="1"/>
      <c r="AM80" s="8"/>
      <c r="AN80" s="8"/>
    </row>
    <row r="81" spans="2:91" ht="17.649999999999999" customHeight="1">
      <c r="B81" s="115"/>
      <c r="C81" s="132"/>
      <c r="D81" s="131"/>
      <c r="E81" s="135" t="s">
        <v>79</v>
      </c>
      <c r="F81" s="71"/>
      <c r="G81" s="74">
        <f>_xlfn.IFNA(P87,"")</f>
        <v>0.5</v>
      </c>
      <c r="H81" s="74">
        <f>_xlfn.IFNA(P88,"")</f>
        <v>0.57999999999999996</v>
      </c>
      <c r="I81" s="74">
        <f>_xlfn.IFNA(P89,"")</f>
        <v>0.68</v>
      </c>
      <c r="J81" s="74">
        <f>_xlfn.IFNA(P90,"")</f>
        <v>0.82</v>
      </c>
      <c r="K81" s="74">
        <f>_xlfn.IFNA(P91,"")</f>
        <v>0.92</v>
      </c>
      <c r="AA81" s="1"/>
      <c r="AM81" s="8"/>
      <c r="AN81" s="8"/>
      <c r="AO81" s="8"/>
      <c r="AP81" s="8"/>
      <c r="AQ81" s="8"/>
    </row>
    <row r="82" spans="2:91">
      <c r="AA82" s="1"/>
      <c r="AM82" s="8"/>
      <c r="AN82" s="8"/>
      <c r="AO82" s="8"/>
      <c r="AP82" s="8"/>
      <c r="AQ82" s="8"/>
    </row>
    <row r="83" spans="2:91">
      <c r="AA83" s="1"/>
      <c r="AM83" s="8"/>
      <c r="AN83" s="8"/>
      <c r="AO83" s="8"/>
      <c r="AP83" s="8"/>
      <c r="AQ83" s="8"/>
    </row>
    <row r="84" spans="2:91">
      <c r="O84" s="75" t="s">
        <v>207</v>
      </c>
      <c r="P84" s="5"/>
      <c r="Q84" s="5"/>
      <c r="R84" s="5"/>
      <c r="S84" s="5"/>
      <c r="T84" s="5"/>
      <c r="U84" s="6"/>
      <c r="V84" s="5"/>
      <c r="W84" s="5"/>
      <c r="AA84" s="1"/>
    </row>
    <row r="85" spans="2:91">
      <c r="O85" s="76" t="s">
        <v>82</v>
      </c>
      <c r="P85" s="76" t="s">
        <v>208</v>
      </c>
      <c r="Q85" s="76" t="s">
        <v>209</v>
      </c>
      <c r="R85" s="76" t="s">
        <v>210</v>
      </c>
      <c r="S85" s="76" t="s">
        <v>211</v>
      </c>
      <c r="T85" s="76" t="s">
        <v>212</v>
      </c>
      <c r="U85" s="77" t="s">
        <v>213</v>
      </c>
      <c r="V85" s="76" t="s">
        <v>214</v>
      </c>
      <c r="W85" s="76" t="s">
        <v>215</v>
      </c>
    </row>
    <row r="86" spans="2:91">
      <c r="O86" s="76" t="s">
        <v>85</v>
      </c>
      <c r="P86" s="78"/>
      <c r="Q86" s="79">
        <f>IF(BJ31="",NA(),BJ31)</f>
        <v>0.2</v>
      </c>
      <c r="R86" s="80"/>
      <c r="S86" s="79">
        <f>IF(BJ32="",NA(),BJ32)</f>
        <v>0</v>
      </c>
      <c r="T86" s="80"/>
      <c r="U86" s="79">
        <f>IF(BJ33="",NA(),BJ33)</f>
        <v>0.29166666666666669</v>
      </c>
      <c r="V86" s="80"/>
      <c r="W86" s="79">
        <f>IF(BJ34="",NA(),BJ34)</f>
        <v>0.21428571428571427</v>
      </c>
    </row>
    <row r="87" spans="2:91">
      <c r="O87" s="76" t="s">
        <v>86</v>
      </c>
      <c r="P87" s="81">
        <f>IF(BV31="",NA(),BV31)</f>
        <v>0.5</v>
      </c>
      <c r="Q87" s="79">
        <f>IF(BK31="",NA(),BK31)</f>
        <v>0.5</v>
      </c>
      <c r="R87" s="81">
        <f>IF(BV32="",NA(),BV32)</f>
        <v>0.16666666666666666</v>
      </c>
      <c r="S87" s="79">
        <f>IF(BK32="",NA(),BK32)</f>
        <v>0.16666666666666666</v>
      </c>
      <c r="T87" s="81">
        <f>IF(BV33="",NA(),BV33)</f>
        <v>0.58333333333333337</v>
      </c>
      <c r="U87" s="79">
        <f>IF(BK33="",NA(),BK33)</f>
        <v>0.58333333333333337</v>
      </c>
      <c r="V87" s="81">
        <f>IF(BV34="",NA(),BV34)</f>
        <v>0.6428571428571429</v>
      </c>
      <c r="W87" s="79">
        <f>IF(BK34="",NA(),BK34)</f>
        <v>0.6428571428571429</v>
      </c>
    </row>
    <row r="88" spans="2:91">
      <c r="O88" s="76" t="s">
        <v>87</v>
      </c>
      <c r="P88" s="81">
        <f>IF(BW31="",NA(),BW31)</f>
        <v>0.57999999999999996</v>
      </c>
      <c r="Q88" s="79">
        <f>IF(BL31="",NA(),BL31)</f>
        <v>0.6</v>
      </c>
      <c r="R88" s="81">
        <f>IF(BW32="",NA(),BW32)</f>
        <v>0.41666666666666669</v>
      </c>
      <c r="S88" s="79">
        <f>IF(BL32="",NA(),BL32)</f>
        <v>0.41666666666666669</v>
      </c>
      <c r="T88" s="81">
        <f>IF(BW33="",NA(),BW33)</f>
        <v>0.58333333333333337</v>
      </c>
      <c r="U88" s="79">
        <f>IF(BL33="",NA(),BL33)</f>
        <v>0.625</v>
      </c>
      <c r="V88" s="81">
        <f>IF(BW34="",NA(),BW34)</f>
        <v>0.7142857142857143</v>
      </c>
      <c r="W88" s="79">
        <f>IF(BL34="",NA(),BL34)</f>
        <v>0.7142857142857143</v>
      </c>
    </row>
    <row r="89" spans="2:91">
      <c r="O89" s="76" t="s">
        <v>88</v>
      </c>
      <c r="P89" s="81">
        <f>IF(BX31="",NA(),BX31)</f>
        <v>0.68</v>
      </c>
      <c r="Q89" s="79">
        <f>IF(BM31="",NA(),BM31)</f>
        <v>0.72</v>
      </c>
      <c r="R89" s="82">
        <f>IF(BX32="",NA(),BX32)</f>
        <v>0.66666666666666663</v>
      </c>
      <c r="S89" s="79">
        <f>IF(BM32="",NA(),BM32)</f>
        <v>0.58333333333333337</v>
      </c>
      <c r="T89" s="82">
        <f>IF(BX33="",NA(),BX33)</f>
        <v>0.625</v>
      </c>
      <c r="U89" s="79">
        <f>IF(BM33="",NA(),BM33)</f>
        <v>0.79166666666666663</v>
      </c>
      <c r="V89" s="82">
        <f>IF(BX34="",NA(),BX34)</f>
        <v>0.7857142857142857</v>
      </c>
      <c r="W89" s="79">
        <f>IF(BM34="",NA(),BM34)</f>
        <v>0.7142857142857143</v>
      </c>
    </row>
    <row r="90" spans="2:91">
      <c r="O90" s="76" t="s">
        <v>89</v>
      </c>
      <c r="P90" s="81">
        <f>IF(BY31="",NA(),BY31)</f>
        <v>0.82</v>
      </c>
      <c r="Q90" s="79">
        <f>IF(BN31="",NA(),BN31)</f>
        <v>0.82</v>
      </c>
      <c r="R90" s="82">
        <f>IF(BY32="",NA(),BY32)</f>
        <v>0.75</v>
      </c>
      <c r="S90" s="79">
        <f>IF(BN32="",NA(),BN32)</f>
        <v>0.66666666666666663</v>
      </c>
      <c r="T90" s="82">
        <f>IF(BY33="",NA(),BY33)</f>
        <v>0.83333333333333337</v>
      </c>
      <c r="U90" s="79">
        <f>IF(BN33="",NA(),BN33)</f>
        <v>0.875</v>
      </c>
      <c r="V90" s="82">
        <f>IF(BY34="",NA(),BY34)</f>
        <v>0.8571428571428571</v>
      </c>
      <c r="W90" s="79">
        <f>IF(BN34="",NA(),BN34)</f>
        <v>0.8571428571428571</v>
      </c>
    </row>
    <row r="91" spans="2:91">
      <c r="O91" s="76" t="s">
        <v>90</v>
      </c>
      <c r="P91" s="81">
        <f>IF(BZ31="",NA(),BZ31)</f>
        <v>0.92</v>
      </c>
      <c r="Q91" s="79">
        <f>IF(BO31="",NA(),BO31)</f>
        <v>0.9</v>
      </c>
      <c r="R91" s="82">
        <f>IF(BZ32="",NA(),BZ32)</f>
        <v>0.91666666666666663</v>
      </c>
      <c r="S91" s="79">
        <f>IF(BO32="",NA(),BO32)</f>
        <v>0.75</v>
      </c>
      <c r="T91" s="82">
        <f>IF(BZ33="",NA(),BZ33)</f>
        <v>0.95833333333333337</v>
      </c>
      <c r="U91" s="79">
        <f>IF(BO33="",NA(),BO33)</f>
        <v>0.95833333333333337</v>
      </c>
      <c r="V91" s="82">
        <f>IF(BZ34="",NA(),BZ34)</f>
        <v>0.8571428571428571</v>
      </c>
      <c r="W91" s="79">
        <f>IF(BO34="",NA(),BO34)</f>
        <v>0.9285714285714286</v>
      </c>
    </row>
    <row r="92" spans="2:91">
      <c r="O92" s="76" t="s">
        <v>91</v>
      </c>
      <c r="P92" s="81" t="e">
        <f>IF(CA31="",NA(),CA31)</f>
        <v>#N/A</v>
      </c>
      <c r="Q92" s="79" t="e">
        <f>IF(BP31="",NA(),BP31)</f>
        <v>#N/A</v>
      </c>
      <c r="R92" s="82" t="e">
        <f>IF(CA32="",NA(),CA32)</f>
        <v>#N/A</v>
      </c>
      <c r="S92" s="79" t="e">
        <f>IF(BP32="",NA(),BP32)</f>
        <v>#N/A</v>
      </c>
      <c r="T92" s="82" t="e">
        <f>IF(CA33="",NA(),CA33)</f>
        <v>#N/A</v>
      </c>
      <c r="U92" s="79" t="e">
        <f>IF(BP33="",NA(),BP33)</f>
        <v>#N/A</v>
      </c>
      <c r="V92" s="82" t="e">
        <f>IF(CA34="",NA(),CA34)</f>
        <v>#N/A</v>
      </c>
      <c r="W92" s="79" t="e">
        <f>IF(BP34="",NA(),BP34)</f>
        <v>#N/A</v>
      </c>
    </row>
    <row r="93" spans="2:91">
      <c r="O93" s="76" t="s">
        <v>92</v>
      </c>
      <c r="P93" s="81" t="e">
        <f>IF(CB31="",NA(),CB31)</f>
        <v>#N/A</v>
      </c>
      <c r="Q93" s="79" t="e">
        <f>IF(BQ31="",NA(),BQ31)</f>
        <v>#N/A</v>
      </c>
      <c r="R93" s="82" t="e">
        <f>IF(CB32="",NA(),CB32)</f>
        <v>#N/A</v>
      </c>
      <c r="S93" s="79" t="e">
        <f>IF(BQ32="",NA(),BQ32)</f>
        <v>#N/A</v>
      </c>
      <c r="T93" s="82" t="e">
        <f>IF(CB33="",NA(),CB33)</f>
        <v>#N/A</v>
      </c>
      <c r="U93" s="79" t="e">
        <f>IF(BQ33="",NA(),BQ33)</f>
        <v>#N/A</v>
      </c>
      <c r="V93" s="82" t="e">
        <f>IF(CB34="",NA(),CB34)</f>
        <v>#N/A</v>
      </c>
      <c r="W93" s="79" t="e">
        <f>IF(BQ34="",NA(),BQ34)</f>
        <v>#N/A</v>
      </c>
    </row>
    <row r="94" spans="2:91" s="8" customFormat="1">
      <c r="B94" s="1"/>
      <c r="C94" s="1"/>
      <c r="D94" s="1"/>
      <c r="E94" s="1"/>
      <c r="F94" s="1"/>
      <c r="G94" s="1"/>
      <c r="O94" s="76" t="s">
        <v>93</v>
      </c>
      <c r="P94" s="81" t="e">
        <f>IF(CC31="",NA(),CC31)</f>
        <v>#N/A</v>
      </c>
      <c r="Q94" s="79" t="e">
        <f>IF(BR31="",NA(),BR31)</f>
        <v>#N/A</v>
      </c>
      <c r="R94" s="82" t="e">
        <f>IF(CC32="",NA(),CC32)</f>
        <v>#N/A</v>
      </c>
      <c r="S94" s="79" t="e">
        <f>IF(BR32="",NA(),BR32)</f>
        <v>#N/A</v>
      </c>
      <c r="T94" s="82" t="e">
        <f>IF(CC33="",NA(),CC33)</f>
        <v>#N/A</v>
      </c>
      <c r="U94" s="79" t="e">
        <f>IF(BR33="",NA(),BR33)</f>
        <v>#N/A</v>
      </c>
      <c r="V94" s="82" t="e">
        <f>IF(CC34="",NA(),CC34)</f>
        <v>#N/A</v>
      </c>
      <c r="W94" s="79" t="e">
        <f>IF(BR34="",NA(),BR34)</f>
        <v>#N/A</v>
      </c>
      <c r="X94" s="1"/>
      <c r="Y94" s="1"/>
      <c r="Z94" s="1"/>
      <c r="AB94" s="1"/>
      <c r="AC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CG94" s="1"/>
      <c r="CI94" s="1"/>
      <c r="CK94" s="1"/>
      <c r="CM94" s="1"/>
    </row>
    <row r="95" spans="2:91" s="8" customFormat="1">
      <c r="B95" s="1"/>
      <c r="C95" s="1"/>
      <c r="D95" s="1"/>
      <c r="E95" s="1"/>
      <c r="F95" s="1"/>
      <c r="G95" s="1"/>
      <c r="O95" s="76" t="s">
        <v>94</v>
      </c>
      <c r="P95" s="81" t="e">
        <f>IF(CD31="",NA(),CD31)</f>
        <v>#N/A</v>
      </c>
      <c r="Q95" s="79" t="e">
        <f>IF(BS31="",NA(),BS31)</f>
        <v>#N/A</v>
      </c>
      <c r="R95" s="82" t="e">
        <f>IF(CD32="",NA(),CD32)</f>
        <v>#N/A</v>
      </c>
      <c r="S95" s="79" t="e">
        <f>IF(BS32="",NA(),BS32)</f>
        <v>#N/A</v>
      </c>
      <c r="T95" s="82" t="e">
        <f>IF(CD33="",NA(),CD33)</f>
        <v>#N/A</v>
      </c>
      <c r="U95" s="79" t="e">
        <f>IF(BS33="",NA(),BS33)</f>
        <v>#N/A</v>
      </c>
      <c r="V95" s="82" t="e">
        <f>IF(CD34="",NA(),CD34)</f>
        <v>#N/A</v>
      </c>
      <c r="W95" s="79" t="e">
        <f>IF(BS34="",NA(),BS34)</f>
        <v>#N/A</v>
      </c>
      <c r="X95" s="1"/>
      <c r="Y95" s="1"/>
      <c r="Z95" s="1"/>
      <c r="AB95" s="1"/>
      <c r="AC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CG95" s="1"/>
      <c r="CI95" s="1"/>
      <c r="CK95" s="1"/>
      <c r="CM95" s="1"/>
    </row>
    <row r="96" spans="2:91" s="8" customFormat="1">
      <c r="B96" s="1"/>
      <c r="C96" s="1"/>
      <c r="D96" s="1"/>
      <c r="E96" s="1"/>
      <c r="F96" s="1"/>
      <c r="G96" s="1"/>
      <c r="O96" s="76" t="s">
        <v>95</v>
      </c>
      <c r="P96" s="81" t="e">
        <f>IF(CE31="",NA(),BWK31)</f>
        <v>#N/A</v>
      </c>
      <c r="Q96" s="79" t="e">
        <f>IF(BT31="",NA(),BT31)</f>
        <v>#N/A</v>
      </c>
      <c r="R96" s="82" t="e">
        <f>IF(CE32="",NA(),CE32)</f>
        <v>#N/A</v>
      </c>
      <c r="S96" s="79" t="e">
        <f>IF(BT32="",NA(),BT32)</f>
        <v>#N/A</v>
      </c>
      <c r="T96" s="82" t="e">
        <f>IF(CE33="",NA(),CE33)</f>
        <v>#N/A</v>
      </c>
      <c r="U96" s="79" t="e">
        <f>IF(BT33="",NA(),BT33)</f>
        <v>#N/A</v>
      </c>
      <c r="V96" s="82" t="e">
        <f>IF(CE34="",NA(),CE34)</f>
        <v>#N/A</v>
      </c>
      <c r="W96" s="79" t="e">
        <f>IF(BT34="",NA(),BT34)</f>
        <v>#N/A</v>
      </c>
      <c r="X96" s="1"/>
      <c r="Y96" s="1"/>
      <c r="Z96" s="1"/>
      <c r="AB96" s="1"/>
      <c r="AC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CG96" s="1"/>
      <c r="CI96" s="1"/>
      <c r="CK96" s="1"/>
      <c r="CM96" s="1"/>
    </row>
    <row r="99" spans="2:91" s="8" customFormat="1" ht="15" customHeight="1">
      <c r="B99" s="1"/>
      <c r="C99" s="1"/>
      <c r="D99" s="1"/>
      <c r="E99" s="1"/>
      <c r="F99" s="1"/>
      <c r="G99" s="1"/>
      <c r="Q99" s="1"/>
      <c r="R99" s="1"/>
      <c r="S99" s="1"/>
      <c r="T99" s="1"/>
      <c r="U99" s="1"/>
      <c r="V99" s="1"/>
      <c r="W99" s="1"/>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0" spans="2:91" s="8" customFormat="1" ht="15" customHeight="1">
      <c r="B100" s="1"/>
      <c r="C100" s="1"/>
      <c r="D100" s="1"/>
      <c r="E100" s="1"/>
      <c r="F100" s="1"/>
      <c r="G100" s="1"/>
      <c r="Q100" s="1"/>
      <c r="R100" s="1"/>
      <c r="S100" s="1"/>
      <c r="T100" s="1"/>
      <c r="U100" s="1"/>
      <c r="V100" s="1"/>
      <c r="W100" s="1"/>
      <c r="X100" s="1"/>
      <c r="Y100" s="1"/>
      <c r="Z100" s="1"/>
      <c r="AB100" s="1"/>
      <c r="AC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CG100" s="1"/>
      <c r="CI100" s="1"/>
      <c r="CK100" s="1"/>
      <c r="CM100" s="1"/>
    </row>
    <row r="101" spans="2:91" s="8" customFormat="1" ht="15" customHeight="1">
      <c r="B101" s="1"/>
      <c r="C101" s="1"/>
      <c r="D101" s="1"/>
      <c r="E101" s="1"/>
      <c r="F101" s="1"/>
      <c r="G101" s="1"/>
      <c r="Q101" s="1"/>
      <c r="R101" s="1"/>
      <c r="S101" s="1"/>
      <c r="T101" s="1"/>
      <c r="U101" s="1"/>
      <c r="V101" s="1"/>
      <c r="W101" s="1"/>
      <c r="X101" s="1"/>
      <c r="Y101" s="1"/>
      <c r="Z101" s="1"/>
      <c r="AB101" s="1"/>
      <c r="AC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CG101" s="1"/>
      <c r="CI101" s="1"/>
      <c r="CK101" s="1"/>
      <c r="CM101"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6"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6"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8" spans="2:91" s="8" customFormat="1">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G108" s="1"/>
      <c r="CI108" s="1"/>
      <c r="CK108" s="1"/>
      <c r="CM108" s="1"/>
    </row>
    <row r="109" spans="2:91" s="8" customFormat="1" ht="18.600000000000001">
      <c r="B109" s="60" t="s">
        <v>216</v>
      </c>
      <c r="C109" s="60"/>
      <c r="D109" s="1"/>
      <c r="E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G109" s="1"/>
      <c r="CI109" s="1"/>
      <c r="CK109" s="1"/>
      <c r="CM109" s="1"/>
    </row>
    <row r="110" spans="2:91" s="8" customFormat="1" ht="62.65" customHeight="1">
      <c r="B110" s="83" t="s">
        <v>42</v>
      </c>
      <c r="C110" s="304" t="s">
        <v>43</v>
      </c>
      <c r="D110" s="305"/>
      <c r="E110" s="306" t="s">
        <v>44</v>
      </c>
      <c r="F110" s="307"/>
      <c r="G110" s="308"/>
      <c r="H110" s="83" t="s">
        <v>217</v>
      </c>
      <c r="I110" s="83" t="s">
        <v>218</v>
      </c>
      <c r="J110" s="83" t="s">
        <v>81</v>
      </c>
      <c r="K110" s="83" t="s">
        <v>219</v>
      </c>
      <c r="Q110" s="1"/>
      <c r="R110" s="1"/>
      <c r="S110" s="1"/>
      <c r="T110" s="1"/>
      <c r="U110" s="1"/>
      <c r="V110" s="1"/>
      <c r="W110" s="1"/>
      <c r="X110" s="1"/>
      <c r="Y110" s="1"/>
      <c r="Z110" s="1"/>
      <c r="AB110" s="1"/>
      <c r="AC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G110" s="1"/>
      <c r="CI110" s="1"/>
      <c r="CK110" s="1"/>
      <c r="CM110" s="1"/>
    </row>
    <row r="111" spans="2:91" s="8" customFormat="1" ht="16.149999999999999">
      <c r="B111" s="278">
        <v>1</v>
      </c>
      <c r="C111" s="281" t="s">
        <v>106</v>
      </c>
      <c r="D111" s="282"/>
      <c r="E111" s="121" t="s">
        <v>107</v>
      </c>
      <c r="F111" s="84"/>
      <c r="G111" s="122"/>
      <c r="H111" s="86" t="str">
        <f t="shared" ref="H111:H116" si="22">AZ3</f>
        <v>≥80</v>
      </c>
      <c r="I111" s="86" t="str">
        <f t="shared" ref="I111:I116" si="23">AX3</f>
        <v>60-79</v>
      </c>
      <c r="J111" s="86" t="str">
        <f t="shared" ref="J111:J116" si="24">BB3</f>
        <v>Behind</v>
      </c>
      <c r="K111" s="86" t="str">
        <f t="shared" ref="K111:K116" si="25">RIGHT(BC3,6)</f>
        <v>Year 5</v>
      </c>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5.6" customHeight="1">
      <c r="B112" s="279"/>
      <c r="C112" s="283"/>
      <c r="D112" s="284"/>
      <c r="E112" s="121" t="s">
        <v>220</v>
      </c>
      <c r="F112" s="84"/>
      <c r="G112" s="85"/>
      <c r="H112" s="86" t="str">
        <f t="shared" si="22"/>
        <v>≥80</v>
      </c>
      <c r="I112" s="86" t="str">
        <f t="shared" si="23"/>
        <v>≥80</v>
      </c>
      <c r="J112" s="86" t="str">
        <f t="shared" si="24"/>
        <v>On Target</v>
      </c>
      <c r="K112" s="86" t="str">
        <f t="shared" si="25"/>
        <v>Year 5</v>
      </c>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15.6" customHeight="1">
      <c r="B113" s="279"/>
      <c r="C113" s="281" t="s">
        <v>114</v>
      </c>
      <c r="D113" s="282"/>
      <c r="E113" s="121" t="s">
        <v>115</v>
      </c>
      <c r="F113" s="84"/>
      <c r="G113" s="85"/>
      <c r="H113" s="86" t="str">
        <f t="shared" si="22"/>
        <v>≥80</v>
      </c>
      <c r="I113" s="86" t="str">
        <f t="shared" si="23"/>
        <v>≥80</v>
      </c>
      <c r="J113" s="86" t="str">
        <f t="shared" si="24"/>
        <v>On Target</v>
      </c>
      <c r="K113" s="86" t="str">
        <f t="shared" si="25"/>
        <v>Year 5</v>
      </c>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5.6" customHeight="1">
      <c r="B114" s="279"/>
      <c r="C114" s="285"/>
      <c r="D114" s="286"/>
      <c r="E114" s="121" t="s">
        <v>118</v>
      </c>
      <c r="F114" s="84"/>
      <c r="G114" s="85"/>
      <c r="H114" s="86" t="str">
        <f t="shared" si="22"/>
        <v>≥80</v>
      </c>
      <c r="I114" s="86" t="str">
        <f t="shared" si="23"/>
        <v>60-79</v>
      </c>
      <c r="J114" s="86" t="str">
        <f t="shared" si="24"/>
        <v>Behind</v>
      </c>
      <c r="K114" s="86" t="str">
        <f t="shared" si="25"/>
        <v>Year 5</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c r="B115" s="279"/>
      <c r="C115" s="285"/>
      <c r="D115" s="286"/>
      <c r="E115" s="121" t="s">
        <v>221</v>
      </c>
      <c r="F115" s="84"/>
      <c r="G115" s="85"/>
      <c r="H115" s="86" t="str">
        <f t="shared" si="22"/>
        <v>≥80</v>
      </c>
      <c r="I115" s="86" t="str">
        <f t="shared" si="23"/>
        <v>≥80</v>
      </c>
      <c r="J115" s="86" t="str">
        <f t="shared" si="24"/>
        <v>On Target</v>
      </c>
      <c r="K115" s="86" t="str">
        <f t="shared" si="25"/>
        <v>Year 5</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c r="B116" s="280"/>
      <c r="C116" s="283"/>
      <c r="D116" s="284"/>
      <c r="E116" s="121" t="s">
        <v>122</v>
      </c>
      <c r="F116" s="84"/>
      <c r="G116" s="85"/>
      <c r="H116" s="86" t="str">
        <f t="shared" si="22"/>
        <v>60-79</v>
      </c>
      <c r="I116" s="86" t="str">
        <f t="shared" si="23"/>
        <v>60-79</v>
      </c>
      <c r="J116" s="86" t="str">
        <f t="shared" si="24"/>
        <v>On Target</v>
      </c>
      <c r="K116" s="86" t="str">
        <f t="shared" si="25"/>
        <v>Year 5</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c r="B117" s="279">
        <v>2</v>
      </c>
      <c r="C117" s="368" t="s">
        <v>124</v>
      </c>
      <c r="D117" s="369"/>
      <c r="E117" s="198" t="s">
        <v>125</v>
      </c>
      <c r="F117" s="199"/>
      <c r="G117" s="85"/>
      <c r="H117" s="86" t="str">
        <f t="shared" ref="H117:H135" si="26">AZ9</f>
        <v>≥80</v>
      </c>
      <c r="I117" s="86" t="str">
        <f t="shared" ref="I117:I135" si="27">AX9</f>
        <v>≥80</v>
      </c>
      <c r="J117" s="86" t="str">
        <f t="shared" ref="J117:J135" si="28">BB9</f>
        <v>On Target</v>
      </c>
      <c r="K117" s="86" t="str">
        <f t="shared" ref="K117:K135" si="29">RIGHT(BC9,6)</f>
        <v>Year 5</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c r="B118" s="279"/>
      <c r="C118" s="368"/>
      <c r="D118" s="369"/>
      <c r="E118" s="198" t="s">
        <v>237</v>
      </c>
      <c r="F118" s="199"/>
      <c r="G118" s="85"/>
      <c r="H118" s="86" t="str">
        <f t="shared" si="26"/>
        <v>≥80</v>
      </c>
      <c r="I118" s="86" t="str">
        <f t="shared" si="27"/>
        <v>≥80</v>
      </c>
      <c r="J118" s="86" t="str">
        <f t="shared" si="28"/>
        <v>On Target</v>
      </c>
      <c r="K118" s="86" t="str">
        <f t="shared" si="29"/>
        <v>Year 5</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c r="B119" s="279"/>
      <c r="C119" s="368"/>
      <c r="D119" s="369"/>
      <c r="E119" s="198" t="s">
        <v>129</v>
      </c>
      <c r="F119" s="199"/>
      <c r="G119" s="85"/>
      <c r="H119" s="86" t="str">
        <f t="shared" si="26"/>
        <v>≥80</v>
      </c>
      <c r="I119" s="86" t="str">
        <f t="shared" si="27"/>
        <v>≥80</v>
      </c>
      <c r="J119" s="86" t="str">
        <f t="shared" si="28"/>
        <v>On Target</v>
      </c>
      <c r="K119" s="86" t="str">
        <f t="shared" si="29"/>
        <v>Year 5</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c r="B120" s="279"/>
      <c r="C120" s="368" t="s">
        <v>131</v>
      </c>
      <c r="D120" s="369"/>
      <c r="E120" s="198" t="s">
        <v>132</v>
      </c>
      <c r="F120" s="199"/>
      <c r="G120" s="85"/>
      <c r="H120" s="86" t="str">
        <f t="shared" si="26"/>
        <v>≥80</v>
      </c>
      <c r="I120" s="86" t="str">
        <f t="shared" si="27"/>
        <v>≥80</v>
      </c>
      <c r="J120" s="86" t="str">
        <f t="shared" si="28"/>
        <v>On Target</v>
      </c>
      <c r="K120" s="86" t="str">
        <f t="shared" si="29"/>
        <v>Year 5</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7.25" customHeight="1">
      <c r="B121" s="279"/>
      <c r="C121" s="368"/>
      <c r="D121" s="369"/>
      <c r="E121" s="198" t="s">
        <v>134</v>
      </c>
      <c r="F121" s="199"/>
      <c r="G121" s="85"/>
      <c r="H121" s="86" t="str">
        <f t="shared" si="26"/>
        <v>≥80</v>
      </c>
      <c r="I121" s="86" t="str">
        <f t="shared" si="27"/>
        <v>≥80</v>
      </c>
      <c r="J121" s="86" t="str">
        <f t="shared" si="28"/>
        <v>On Target</v>
      </c>
      <c r="K121" s="86" t="str">
        <f t="shared" si="29"/>
        <v>Year 5</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c r="B122" s="279"/>
      <c r="C122" s="368"/>
      <c r="D122" s="369"/>
      <c r="E122" s="198" t="s">
        <v>136</v>
      </c>
      <c r="F122" s="199"/>
      <c r="G122" s="85"/>
      <c r="H122" s="86" t="str">
        <f t="shared" si="26"/>
        <v>≥80</v>
      </c>
      <c r="I122" s="86" t="str">
        <f t="shared" si="27"/>
        <v>≥80</v>
      </c>
      <c r="J122" s="86" t="str">
        <f t="shared" si="28"/>
        <v>On Target</v>
      </c>
      <c r="K122" s="86" t="str">
        <f t="shared" si="29"/>
        <v>Year 5</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c r="B123" s="279"/>
      <c r="C123" s="368" t="s">
        <v>138</v>
      </c>
      <c r="D123" s="369"/>
      <c r="E123" s="198" t="s">
        <v>139</v>
      </c>
      <c r="F123" s="199"/>
      <c r="G123" s="85"/>
      <c r="H123" s="86" t="str">
        <f t="shared" si="26"/>
        <v>60-79</v>
      </c>
      <c r="I123" s="86" t="str">
        <f t="shared" si="27"/>
        <v>60-79</v>
      </c>
      <c r="J123" s="86" t="str">
        <f t="shared" si="28"/>
        <v>On Target</v>
      </c>
      <c r="K123" s="86" t="str">
        <f t="shared" si="29"/>
        <v>Year 5</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c r="B124" s="279"/>
      <c r="C124" s="368"/>
      <c r="D124" s="369"/>
      <c r="E124" s="198" t="s">
        <v>141</v>
      </c>
      <c r="F124" s="199"/>
      <c r="G124" s="85"/>
      <c r="H124" s="86" t="str">
        <f t="shared" si="26"/>
        <v>≥80</v>
      </c>
      <c r="I124" s="86" t="str">
        <f t="shared" si="27"/>
        <v>≥80</v>
      </c>
      <c r="J124" s="86" t="str">
        <f t="shared" si="28"/>
        <v>On Target</v>
      </c>
      <c r="K124" s="86" t="str">
        <f t="shared" si="29"/>
        <v>Year 5</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c r="B125" s="279"/>
      <c r="C125" s="368"/>
      <c r="D125" s="369"/>
      <c r="E125" s="198" t="s">
        <v>143</v>
      </c>
      <c r="F125" s="199"/>
      <c r="G125" s="85"/>
      <c r="H125" s="86" t="str">
        <f t="shared" si="26"/>
        <v>≥80</v>
      </c>
      <c r="I125" s="86" t="str">
        <f t="shared" si="27"/>
        <v>≥80</v>
      </c>
      <c r="J125" s="86" t="str">
        <f t="shared" si="28"/>
        <v>On Target</v>
      </c>
      <c r="K125" s="86" t="str">
        <f t="shared" si="29"/>
        <v>Year 5</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c r="B126" s="279"/>
      <c r="C126" s="368" t="s">
        <v>145</v>
      </c>
      <c r="D126" s="369"/>
      <c r="E126" s="198" t="s">
        <v>146</v>
      </c>
      <c r="F126" s="199"/>
      <c r="G126" s="85"/>
      <c r="H126" s="86" t="str">
        <f t="shared" si="26"/>
        <v>≥80</v>
      </c>
      <c r="I126" s="86" t="str">
        <f t="shared" si="27"/>
        <v>≥80</v>
      </c>
      <c r="J126" s="86" t="str">
        <f t="shared" si="28"/>
        <v>On Target</v>
      </c>
      <c r="K126" s="86" t="str">
        <f t="shared" si="29"/>
        <v>Year 5</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5.6" customHeight="1">
      <c r="B127" s="279"/>
      <c r="C127" s="368"/>
      <c r="D127" s="369"/>
      <c r="E127" s="198" t="s">
        <v>148</v>
      </c>
      <c r="F127" s="199"/>
      <c r="G127" s="85"/>
      <c r="H127" s="86" t="str">
        <f t="shared" si="26"/>
        <v>≥80</v>
      </c>
      <c r="I127" s="86" t="str">
        <f t="shared" si="27"/>
        <v>≥80</v>
      </c>
      <c r="J127" s="86" t="str">
        <f t="shared" si="28"/>
        <v>On Target</v>
      </c>
      <c r="K127" s="86" t="str">
        <f t="shared" si="29"/>
        <v>Year 5</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c r="B128" s="280"/>
      <c r="C128" s="368"/>
      <c r="D128" s="369"/>
      <c r="E128" s="198" t="s">
        <v>150</v>
      </c>
      <c r="F128" s="199"/>
      <c r="G128" s="85"/>
      <c r="H128" s="86" t="str">
        <f t="shared" si="26"/>
        <v>≥80</v>
      </c>
      <c r="I128" s="86" t="str">
        <f t="shared" si="27"/>
        <v>≥80</v>
      </c>
      <c r="J128" s="86" t="str">
        <f t="shared" si="28"/>
        <v>On Target</v>
      </c>
      <c r="K128" s="86" t="str">
        <f t="shared" si="29"/>
        <v>Year 5</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c r="B129" s="278">
        <v>3</v>
      </c>
      <c r="C129" s="309" t="s">
        <v>152</v>
      </c>
      <c r="D129" s="310"/>
      <c r="E129" s="121" t="s">
        <v>229</v>
      </c>
      <c r="F129" s="84"/>
      <c r="G129" s="85"/>
      <c r="H129" s="86" t="str">
        <f t="shared" si="26"/>
        <v>≥80</v>
      </c>
      <c r="I129" s="86" t="str">
        <f t="shared" si="27"/>
        <v>≥80</v>
      </c>
      <c r="J129" s="86" t="str">
        <f t="shared" si="28"/>
        <v>On Target</v>
      </c>
      <c r="K129" s="86" t="str">
        <f t="shared" si="29"/>
        <v>Year 5</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c r="B130" s="279"/>
      <c r="C130" s="311"/>
      <c r="D130" s="312"/>
      <c r="E130" s="121" t="s">
        <v>155</v>
      </c>
      <c r="F130" s="84"/>
      <c r="G130" s="85"/>
      <c r="H130" s="86" t="str">
        <f t="shared" si="26"/>
        <v>≥80</v>
      </c>
      <c r="I130" s="86" t="str">
        <f t="shared" si="27"/>
        <v>≥80</v>
      </c>
      <c r="J130" s="86" t="str">
        <f t="shared" si="28"/>
        <v>On Target</v>
      </c>
      <c r="K130" s="86" t="str">
        <f t="shared" si="29"/>
        <v>Year 5</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c r="B131" s="279"/>
      <c r="C131" s="313"/>
      <c r="D131" s="314"/>
      <c r="E131" s="121" t="s">
        <v>157</v>
      </c>
      <c r="F131" s="84"/>
      <c r="G131" s="85"/>
      <c r="H131" s="86" t="str">
        <f t="shared" si="26"/>
        <v>≥80</v>
      </c>
      <c r="I131" s="86" t="str">
        <f t="shared" si="27"/>
        <v>≥80</v>
      </c>
      <c r="J131" s="86" t="str">
        <f t="shared" si="28"/>
        <v>On Target</v>
      </c>
      <c r="K131" s="86" t="str">
        <f t="shared" si="29"/>
        <v>Year 5</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c r="B132" s="279"/>
      <c r="C132" s="309" t="s">
        <v>230</v>
      </c>
      <c r="D132" s="310"/>
      <c r="E132" s="121" t="s">
        <v>231</v>
      </c>
      <c r="F132" s="84"/>
      <c r="G132" s="85"/>
      <c r="H132" s="86" t="str">
        <f t="shared" si="26"/>
        <v>60-79</v>
      </c>
      <c r="I132" s="86" t="str">
        <f t="shared" si="27"/>
        <v>60-79</v>
      </c>
      <c r="J132" s="86" t="str">
        <f t="shared" si="28"/>
        <v>On Target</v>
      </c>
      <c r="K132" s="86" t="str">
        <f t="shared" si="29"/>
        <v>Year 5</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c r="B133" s="279"/>
      <c r="C133" s="311"/>
      <c r="D133" s="312"/>
      <c r="E133" s="121" t="s">
        <v>232</v>
      </c>
      <c r="F133" s="84"/>
      <c r="G133" s="85"/>
      <c r="H133" s="86" t="str">
        <f t="shared" si="26"/>
        <v>≥80</v>
      </c>
      <c r="I133" s="86" t="str">
        <f t="shared" si="27"/>
        <v>≥80</v>
      </c>
      <c r="J133" s="86" t="str">
        <f t="shared" si="28"/>
        <v>On Target</v>
      </c>
      <c r="K133" s="86" t="str">
        <f t="shared" si="29"/>
        <v>Year 5</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c r="B134" s="279"/>
      <c r="C134" s="311"/>
      <c r="D134" s="312"/>
      <c r="E134" s="121" t="s">
        <v>164</v>
      </c>
      <c r="F134" s="84"/>
      <c r="G134" s="85"/>
      <c r="H134" s="86" t="str">
        <f t="shared" si="26"/>
        <v>60-79</v>
      </c>
      <c r="I134" s="86" t="str">
        <f t="shared" si="27"/>
        <v>≥80</v>
      </c>
      <c r="J134" s="86" t="str">
        <f t="shared" si="28"/>
        <v>Ahead</v>
      </c>
      <c r="K134" s="86" t="str">
        <f t="shared" si="29"/>
        <v>Year 5</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c r="B135" s="280"/>
      <c r="C135" s="313"/>
      <c r="D135" s="314"/>
      <c r="E135" s="121" t="s">
        <v>235</v>
      </c>
      <c r="F135" s="84"/>
      <c r="G135" s="87"/>
      <c r="H135" s="86" t="str">
        <f t="shared" si="26"/>
        <v>≥80</v>
      </c>
      <c r="I135" s="86" t="str">
        <f t="shared" si="27"/>
        <v>≥80</v>
      </c>
      <c r="J135" s="86" t="str">
        <f t="shared" si="28"/>
        <v>On Target</v>
      </c>
      <c r="K135" s="86" t="str">
        <f t="shared" si="29"/>
        <v>Year 5</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6.149999999999999">
      <c r="B136" s="121" t="s">
        <v>168</v>
      </c>
      <c r="C136" s="126"/>
      <c r="D136" s="126"/>
      <c r="E136" s="126"/>
      <c r="F136" s="88"/>
      <c r="G136" s="85"/>
      <c r="H136" s="89">
        <f>AX42</f>
        <v>21</v>
      </c>
      <c r="I136" s="89">
        <f>AX36</f>
        <v>20</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6.149999999999999">
      <c r="B137" s="121" t="s">
        <v>170</v>
      </c>
      <c r="C137" s="126"/>
      <c r="D137" s="126"/>
      <c r="E137" s="126"/>
      <c r="F137" s="88"/>
      <c r="G137" s="85"/>
      <c r="H137" s="89">
        <f>AY42</f>
        <v>4</v>
      </c>
      <c r="I137" s="89">
        <f>AY36</f>
        <v>5</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6.149999999999999">
      <c r="B138" s="121" t="s">
        <v>172</v>
      </c>
      <c r="C138" s="126"/>
      <c r="D138" s="126"/>
      <c r="E138" s="126"/>
      <c r="F138" s="88"/>
      <c r="G138" s="85"/>
      <c r="H138" s="89">
        <f>AZ42</f>
        <v>0</v>
      </c>
      <c r="I138" s="89">
        <f>AZ36</f>
        <v>0</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6.149999999999999">
      <c r="B139" s="90"/>
      <c r="C139" s="123"/>
      <c r="D139" s="124" t="s">
        <v>174</v>
      </c>
      <c r="E139" s="125"/>
      <c r="F139" s="91"/>
      <c r="G139" s="92"/>
      <c r="H139" s="93">
        <f>BA43</f>
        <v>0.92</v>
      </c>
      <c r="I139" s="93">
        <f>BA37</f>
        <v>0.9</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c r="B140" s="1"/>
      <c r="C140" s="1"/>
      <c r="D140" s="1"/>
      <c r="E140" s="1"/>
      <c r="F140" s="1"/>
      <c r="G140" s="1"/>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3.15" customHeight="1">
      <c r="B141" s="315" t="s">
        <v>234</v>
      </c>
      <c r="C141" s="316"/>
      <c r="D141" s="316"/>
      <c r="E141" s="316"/>
      <c r="F141" s="316"/>
      <c r="G141" s="316"/>
      <c r="H141" s="316"/>
      <c r="I141" s="316"/>
      <c r="J141" s="316"/>
      <c r="K141" s="317"/>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c r="B142" s="318"/>
      <c r="C142" s="319"/>
      <c r="D142" s="319"/>
      <c r="E142" s="319"/>
      <c r="F142" s="319"/>
      <c r="G142" s="319"/>
      <c r="H142" s="319"/>
      <c r="I142" s="319"/>
      <c r="J142" s="319"/>
      <c r="K142" s="320"/>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c r="B143" s="318"/>
      <c r="C143" s="319"/>
      <c r="D143" s="319"/>
      <c r="E143" s="319"/>
      <c r="F143" s="319"/>
      <c r="G143" s="319"/>
      <c r="H143" s="319"/>
      <c r="I143" s="319"/>
      <c r="J143" s="319"/>
      <c r="K143" s="320"/>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c r="B144" s="318"/>
      <c r="C144" s="319"/>
      <c r="D144" s="319"/>
      <c r="E144" s="319"/>
      <c r="F144" s="319"/>
      <c r="G144" s="319"/>
      <c r="H144" s="319"/>
      <c r="I144" s="319"/>
      <c r="J144" s="319"/>
      <c r="K144" s="320"/>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c r="B145" s="318"/>
      <c r="C145" s="319"/>
      <c r="D145" s="319"/>
      <c r="E145" s="319"/>
      <c r="F145" s="319"/>
      <c r="G145" s="319"/>
      <c r="H145" s="319"/>
      <c r="I145" s="319"/>
      <c r="J145" s="319"/>
      <c r="K145" s="320"/>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c r="B146" s="318"/>
      <c r="C146" s="319"/>
      <c r="D146" s="319"/>
      <c r="E146" s="319"/>
      <c r="F146" s="319"/>
      <c r="G146" s="319"/>
      <c r="H146" s="319"/>
      <c r="I146" s="319"/>
      <c r="J146" s="319"/>
      <c r="K146" s="320"/>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c r="B147" s="318"/>
      <c r="C147" s="319"/>
      <c r="D147" s="319"/>
      <c r="E147" s="319"/>
      <c r="F147" s="319"/>
      <c r="G147" s="319"/>
      <c r="H147" s="319"/>
      <c r="I147" s="319"/>
      <c r="J147" s="319"/>
      <c r="K147" s="320"/>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c r="B148" s="318"/>
      <c r="C148" s="319"/>
      <c r="D148" s="319"/>
      <c r="E148" s="319"/>
      <c r="F148" s="319"/>
      <c r="G148" s="319"/>
      <c r="H148" s="319"/>
      <c r="I148" s="319"/>
      <c r="J148" s="319"/>
      <c r="K148" s="320"/>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c r="B149" s="318"/>
      <c r="C149" s="319"/>
      <c r="D149" s="319"/>
      <c r="E149" s="319"/>
      <c r="F149" s="319"/>
      <c r="G149" s="319"/>
      <c r="H149" s="319"/>
      <c r="I149" s="319"/>
      <c r="J149" s="319"/>
      <c r="K149" s="320"/>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c r="B150" s="318"/>
      <c r="C150" s="319"/>
      <c r="D150" s="319"/>
      <c r="E150" s="319"/>
      <c r="F150" s="319"/>
      <c r="G150" s="319"/>
      <c r="H150" s="319"/>
      <c r="I150" s="319"/>
      <c r="J150" s="319"/>
      <c r="K150" s="320"/>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c r="B151" s="318"/>
      <c r="C151" s="319"/>
      <c r="D151" s="319"/>
      <c r="E151" s="319"/>
      <c r="F151" s="319"/>
      <c r="G151" s="319"/>
      <c r="H151" s="319"/>
      <c r="I151" s="319"/>
      <c r="J151" s="319"/>
      <c r="K151" s="320"/>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c r="B152" s="318"/>
      <c r="C152" s="319"/>
      <c r="D152" s="319"/>
      <c r="E152" s="319"/>
      <c r="F152" s="319"/>
      <c r="G152" s="319"/>
      <c r="H152" s="319"/>
      <c r="I152" s="319"/>
      <c r="J152" s="319"/>
      <c r="K152" s="320"/>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c r="B153" s="318"/>
      <c r="C153" s="319"/>
      <c r="D153" s="319"/>
      <c r="E153" s="319"/>
      <c r="F153" s="319"/>
      <c r="G153" s="319"/>
      <c r="H153" s="319"/>
      <c r="I153" s="319"/>
      <c r="J153" s="319"/>
      <c r="K153" s="320"/>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c r="B154" s="318"/>
      <c r="C154" s="319"/>
      <c r="D154" s="319"/>
      <c r="E154" s="319"/>
      <c r="F154" s="319"/>
      <c r="G154" s="319"/>
      <c r="H154" s="319"/>
      <c r="I154" s="319"/>
      <c r="J154" s="319"/>
      <c r="K154" s="320"/>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c r="B155" s="321"/>
      <c r="C155" s="322"/>
      <c r="D155" s="322"/>
      <c r="E155" s="322"/>
      <c r="F155" s="322"/>
      <c r="G155" s="322"/>
      <c r="H155" s="322"/>
      <c r="I155" s="322"/>
      <c r="J155" s="322"/>
      <c r="K155" s="323"/>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c r="B156" s="1"/>
      <c r="C156" s="1"/>
      <c r="D156" s="1"/>
      <c r="E156" s="1"/>
      <c r="F156" s="1"/>
      <c r="G156" s="1"/>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c r="B157" s="1"/>
      <c r="C157" s="1"/>
      <c r="D157" s="1"/>
      <c r="E157" s="1"/>
      <c r="F157" s="1"/>
      <c r="G157" s="1"/>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c r="B158" s="1"/>
      <c r="C158" s="1"/>
      <c r="D158" s="1"/>
      <c r="E158" s="1"/>
      <c r="F158" s="1"/>
      <c r="G158" s="1"/>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c r="B159" s="1"/>
      <c r="C159" s="1"/>
      <c r="D159" s="1"/>
      <c r="E159" s="1"/>
      <c r="F159" s="1"/>
      <c r="G159" s="1"/>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c r="B160" s="1"/>
      <c r="C160" s="1"/>
      <c r="D160" s="1"/>
      <c r="E160" s="1"/>
      <c r="F160" s="1"/>
      <c r="G160" s="1"/>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c r="B161" s="1"/>
      <c r="C161" s="1"/>
      <c r="D161" s="1"/>
      <c r="E161" s="1"/>
      <c r="F161" s="1"/>
      <c r="G161" s="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sheetData>
  <protectedRanges>
    <protectedRange sqref="BL37:BV58 BR78:BR107 BV3:CE27 AR113:AT137 Y3:AH27 I3:M27" name="Expected"/>
    <protectedRange sqref="H3:H27" name="Year4Range"/>
    <protectedRange sqref="X3:X27 N3:R27" name="Year5Range"/>
  </protectedRanges>
  <mergeCells count="40">
    <mergeCell ref="B30:G30"/>
    <mergeCell ref="C2:D2"/>
    <mergeCell ref="E2:G2"/>
    <mergeCell ref="B3:B8"/>
    <mergeCell ref="C3:D4"/>
    <mergeCell ref="C5:D8"/>
    <mergeCell ref="B9:B20"/>
    <mergeCell ref="C9:D11"/>
    <mergeCell ref="C12:D14"/>
    <mergeCell ref="C15:D17"/>
    <mergeCell ref="C18:D20"/>
    <mergeCell ref="B21:B27"/>
    <mergeCell ref="C21:D23"/>
    <mergeCell ref="C24:D27"/>
    <mergeCell ref="B28:G28"/>
    <mergeCell ref="B29:G29"/>
    <mergeCell ref="B111:B116"/>
    <mergeCell ref="C111:D112"/>
    <mergeCell ref="C113:D116"/>
    <mergeCell ref="B31:F31"/>
    <mergeCell ref="B33:C34"/>
    <mergeCell ref="B35:K35"/>
    <mergeCell ref="B36:D36"/>
    <mergeCell ref="E36:H36"/>
    <mergeCell ref="I36:K36"/>
    <mergeCell ref="B37:D37"/>
    <mergeCell ref="E37:H37"/>
    <mergeCell ref="I37:K37"/>
    <mergeCell ref="C110:D110"/>
    <mergeCell ref="E110:G110"/>
    <mergeCell ref="G72:K72"/>
    <mergeCell ref="B141:K155"/>
    <mergeCell ref="B117:B128"/>
    <mergeCell ref="C117:D119"/>
    <mergeCell ref="C120:D122"/>
    <mergeCell ref="C123:D125"/>
    <mergeCell ref="C126:D128"/>
    <mergeCell ref="B129:B135"/>
    <mergeCell ref="C129:D131"/>
    <mergeCell ref="C132:D135"/>
  </mergeCells>
  <conditionalFormatting sqref="D43:D45 F43:F45 H43:H45 J43:J45">
    <cfRule type="containsErrors" dxfId="14" priority="11">
      <formula>ISERROR(D43)</formula>
    </cfRule>
  </conditionalFormatting>
  <conditionalFormatting sqref="H111:I135">
    <cfRule type="containsText" dxfId="13" priority="1" operator="containsText" text="error">
      <formula>NOT(ISERROR(SEARCH("error",H111)))</formula>
    </cfRule>
  </conditionalFormatting>
  <conditionalFormatting sqref="H3:R27">
    <cfRule type="containsText" dxfId="12" priority="5" operator="containsText" text="*80">
      <formula>NOT(ISERROR(SEARCH("*80",H3)))</formula>
    </cfRule>
    <cfRule type="containsText" dxfId="11" priority="6" operator="containsText" text="60-79">
      <formula>NOT(ISERROR(SEARCH("60-79",H3)))</formula>
    </cfRule>
    <cfRule type="containsText" dxfId="10" priority="7" operator="containsText" text="&lt;60">
      <formula>NOT(ISERROR(SEARCH("&lt;60",H3)))</formula>
    </cfRule>
  </conditionalFormatting>
  <conditionalFormatting sqref="I111:K135 H111:H139">
    <cfRule type="containsText" dxfId="9" priority="2" operator="containsText" text="80">
      <formula>NOT(ISERROR(SEARCH("80",H111)))</formula>
    </cfRule>
    <cfRule type="containsText" dxfId="8" priority="3" operator="containsText" text="60-79">
      <formula>NOT(ISERROR(SEARCH("60-79",H111)))</formula>
    </cfRule>
    <cfRule type="containsText" dxfId="7" priority="4" operator="containsText" text="&lt;60">
      <formula>NOT(ISERROR(SEARCH("&lt;60",H111)))</formula>
    </cfRule>
  </conditionalFormatting>
  <conditionalFormatting sqref="Y3:AH27 AK3:AT27 AV3:AV27 BJ3:BT27 BV3:CE27">
    <cfRule type="containsText" dxfId="6" priority="8" operator="containsText" text="*80">
      <formula>NOT(ISERROR(SEARCH("*80",Y3)))</formula>
    </cfRule>
    <cfRule type="containsText" dxfId="5" priority="9" operator="containsText" text="60-79">
      <formula>NOT(ISERROR(SEARCH("60-79",Y3)))</formula>
    </cfRule>
    <cfRule type="containsText" dxfId="4" priority="10" operator="containsText" text="&lt;60">
      <formula>NOT(ISERROR(SEARCH("&lt;60",Y3)))</formula>
    </cfRule>
  </conditionalFormatting>
  <dataValidations count="2">
    <dataValidation type="list" allowBlank="1" showInputMessage="1" showErrorMessage="1" errorTitle="Error in entry" error="Please use list items only." sqref="Y3:AH27 H3:R27" xr:uid="{D7E95E8A-BF27-4571-B01C-E4EF74A47224}">
      <formula1>ValidDepts</formula1>
    </dataValidation>
    <dataValidation allowBlank="1" showInputMessage="1" showErrorMessage="1" errorTitle="Error in entry" error="Please use list items only." sqref="BL37:BV58 BJ35:BT35 BJ28:BT31 BV28:CE31 AK3:AT30 AU113:BE137" xr:uid="{27387182-E87B-4F41-BA2E-A17B29F3C7EC}"/>
  </dataValidations>
  <pageMargins left="0.70866141732283472" right="0.70866141732283472" top="0.74803149606299213" bottom="0.74803149606299213" header="0.31496062992125984" footer="0.31496062992125984"/>
  <pageSetup paperSize="9" scale="68" fitToHeight="0" orientation="portrait"/>
  <rowBreaks count="1" manualBreakCount="1">
    <brk id="108" max="12" man="1"/>
  </rowBreaks>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Project Doc" ma:contentTypeID="0x0101000ABD0346977A1C4DA3191955390F333D00017EBDF15A323C48ADD4BB3C51524406" ma:contentTypeVersion="154" ma:contentTypeDescription="" ma:contentTypeScope="" ma:versionID="af2e53a0250cee0a42362ad590826732">
  <xsd:schema xmlns:xsd="http://www.w3.org/2001/XMLSchema" xmlns:xs="http://www.w3.org/2001/XMLSchema" xmlns:p="http://schemas.microsoft.com/office/2006/metadata/properties" xmlns:ns2="DF4B8A4B-0CFC-4C20-846F-EA898DEF5F03" xmlns:ns3="df4b8a4b-0cfc-4c20-846f-ea898def5f03" xmlns:ns4="39cc9aa4-8199-4288-8a76-9798b9659fd2" xmlns:ns5="http://schemas.microsoft.com/sharepoint/v4" xmlns:ns6="01de5c51-8d3b-4c03-aded-9ab6e589b0dc" targetNamespace="http://schemas.microsoft.com/office/2006/metadata/properties" ma:root="true" ma:fieldsID="36b2d41b38fdf2afdc4aab9ce937efa7" ns2:_="" ns3:_="" ns4:_="" ns5:_="" ns6:_="">
    <xsd:import namespace="DF4B8A4B-0CFC-4C20-846F-EA898DEF5F03"/>
    <xsd:import namespace="df4b8a4b-0cfc-4c20-846f-ea898def5f03"/>
    <xsd:import namespace="39cc9aa4-8199-4288-8a76-9798b9659fd2"/>
    <xsd:import namespace="http://schemas.microsoft.com/sharepoint/v4"/>
    <xsd:import namespace="01de5c51-8d3b-4c03-aded-9ab6e589b0dc"/>
    <xsd:element name="properties">
      <xsd:complexType>
        <xsd:sequence>
          <xsd:element name="documentManagement">
            <xsd:complexType>
              <xsd:all>
                <xsd:element ref="ns2:Meeting_x0020_Date" minOccurs="0"/>
                <xsd:element ref="ns2:Policy_x0020_Status" minOccurs="0"/>
                <xsd:element ref="ns2:Q_x0020_Month" minOccurs="0"/>
                <xsd:element ref="ns2:Year" minOccurs="0"/>
                <xsd:element ref="ns2:Internal" minOccurs="0"/>
                <xsd:element ref="ns2:Project_x0020_Lead" minOccurs="0"/>
                <xsd:element ref="ns2:Governance_x0020_Body" minOccurs="0"/>
                <xsd:element ref="ns2:Agenda_x0020_Item" minOccurs="0"/>
                <xsd:element ref="ns2:Reference_x0020_ID_x0020_Number" minOccurs="0"/>
                <xsd:element ref="ns2:Meeting_x0020_Name" minOccurs="0"/>
                <xsd:element ref="ns3:TaxCatchAll" minOccurs="0"/>
                <xsd:element ref="ns3:TaxCatchAllLabel" minOccurs="0"/>
                <xsd:element ref="ns3:gd34c2accb944e67adccaba771898deb" minOccurs="0"/>
                <xsd:element ref="ns3:n28856ef36e142d2acdcea917f605f78" minOccurs="0"/>
                <xsd:element ref="ns2:Standards_x0020_Team" minOccurs="0"/>
                <xsd:element ref="ns3:e169fb8ca9304a9c8e798ec8ba71f891" minOccurs="0"/>
                <xsd:element ref="ns3:d272b355dc074d35ab4accda223657ae" minOccurs="0"/>
                <xsd:element ref="ns3:_dlc_DocId" minOccurs="0"/>
                <xsd:element ref="ns3:_dlc_DocIdUrl" minOccurs="0"/>
                <xsd:element ref="ns3:_dlc_DocIdPersistId" minOccurs="0"/>
                <xsd:element ref="ns4:g81ef569017444c18994d7eb6af51100" minOccurs="0"/>
                <xsd:element ref="ns5:IconOverlay" minOccurs="0"/>
                <xsd:element ref="ns6:MediaServiceAutoKeyPoints" minOccurs="0"/>
                <xsd:element ref="ns6:MediaServiceKeyPoints" minOccurs="0"/>
                <xsd:element ref="ns6:MediaServiceDateTaken" minOccurs="0"/>
                <xsd:element ref="ns6: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4B8A4B-0CFC-4C20-846F-EA898DEF5F03" elementFormDefault="qualified">
    <xsd:import namespace="http://schemas.microsoft.com/office/2006/documentManagement/types"/>
    <xsd:import namespace="http://schemas.microsoft.com/office/infopath/2007/PartnerControls"/>
    <xsd:element name="Meeting_x0020_Date" ma:index="5" nillable="true" ma:displayName="Meeting Date" ma:format="DateOnly" ma:internalName="Meeting_x0020_Date" ma:readOnly="false">
      <xsd:simpleType>
        <xsd:restriction base="dms:DateTime"/>
      </xsd:simpleType>
    </xsd:element>
    <xsd:element name="Policy_x0020_Status" ma:index="6" nillable="true" ma:displayName="Policy Status" ma:default="N/A" ma:format="Dropdown" ma:internalName="Policy_x0020_Status" ma:readOnly="false">
      <xsd:simpleType>
        <xsd:restriction base="dms:Choice">
          <xsd:enumeration value="N/A"/>
          <xsd:enumeration value="Draft"/>
          <xsd:enumeration value="For Peer-Review"/>
          <xsd:enumeration value="Peer-Reviewed"/>
          <xsd:enumeration value="For Sign-Off"/>
          <xsd:enumeration value="Signed-Off"/>
          <xsd:enumeration value="Published"/>
          <xsd:enumeration value="Superseded"/>
        </xsd:restriction>
      </xsd:simpleType>
    </xsd:element>
    <xsd:element name="Q_x0020_Month" ma:index="7" nillable="true" ma:displayName="Q Month" ma:default="N/A" ma:format="Dropdown" ma:internalName="Q_x0020_Month" ma:readOnly="false">
      <xsd:simpleType>
        <xsd:restriction base="dms:Choice">
          <xsd:enumeration value="N/A"/>
          <xsd:enumeration value="Q1"/>
          <xsd:enumeration value="01. April"/>
          <xsd:enumeration value="02. May"/>
          <xsd:enumeration value="03. June"/>
          <xsd:enumeration value="Q2"/>
          <xsd:enumeration value="04. July"/>
          <xsd:enumeration value="05. August"/>
          <xsd:enumeration value="06. September"/>
          <xsd:enumeration value="Q3"/>
          <xsd:enumeration value="07. October"/>
          <xsd:enumeration value="08. November"/>
          <xsd:enumeration value="09. December"/>
          <xsd:enumeration value="Q4"/>
          <xsd:enumeration value="10. January"/>
          <xsd:enumeration value="11. February"/>
          <xsd:enumeration value="12. March"/>
        </xsd:restriction>
      </xsd:simpleType>
    </xsd:element>
    <xsd:element name="Year" ma:index="8" nillable="true" ma:displayName="Year" ma:default="2019" ma:format="Dropdown" ma:internalName="Year">
      <xsd:simpleType>
        <xsd:restriction base="dms:Choice">
          <xsd:enumeration value="N/A"/>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1-2012"/>
          <xsd:enumeration value="2012"/>
          <xsd:enumeration value="2012-2013"/>
          <xsd:enumeration value="2013"/>
          <xsd:enumeration value="2013-2014"/>
          <xsd:enumeration value="2014"/>
          <xsd:enumeration value="2014-2015"/>
          <xsd:enumeration value="2015"/>
          <xsd:enumeration value="2015-2016"/>
          <xsd:enumeration value="2016"/>
          <xsd:enumeration value="2016-2017"/>
          <xsd:enumeration value="2017"/>
          <xsd:enumeration value="2017-2018"/>
          <xsd:enumeration value="2018"/>
          <xsd:enumeration value="2018-2019"/>
          <xsd:enumeration value="2019"/>
          <xsd:enumeration value="2019-2020"/>
          <xsd:enumeration value="2020"/>
          <xsd:enumeration value="2020-2021"/>
          <xsd:enumeration value="2021"/>
          <xsd:enumeration value="2021-2022"/>
          <xsd:enumeration value="2022"/>
          <xsd:enumeration value="2022-2023"/>
          <xsd:enumeration value="2023"/>
          <xsd:enumeration value="2023-2024"/>
          <xsd:enumeration value="2024"/>
        </xsd:restriction>
      </xsd:simpleType>
    </xsd:element>
    <xsd:element name="Internal" ma:index="9" nillable="true" ma:displayName="Public Facing" ma:default="0" ma:internalName="Internal" ma:readOnly="false">
      <xsd:simpleType>
        <xsd:restriction base="dms:Boolean"/>
      </xsd:simpleType>
    </xsd:element>
    <xsd:element name="Project_x0020_Lead" ma:index="10" nillable="true" ma:displayName="Project Lead" ma:list="UserInfo" ma:SharePointGroup="0" ma:internalName="Project_x0020_Lead"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overnance_x0020_Body" ma:index="11" nillable="true" ma:displayName="Governance Body" ma:default="N/A" ma:format="Dropdown" ma:internalName="Governance_x0020_Body" ma:readOnly="false">
      <xsd:simpleType>
        <xsd:restriction base="dms:Choice">
          <xsd:enumeration value="N/A"/>
          <xsd:enumeration value="Board of Trustees"/>
          <xsd:enumeration value="Exco"/>
          <xsd:enumeration value="MSCI Board"/>
          <xsd:enumeration value="SMT"/>
          <xsd:enumeration value="Stakeholder Council"/>
          <xsd:enumeration value="Standards Management"/>
          <xsd:enumeration value="Technical Advisory Board"/>
          <xsd:enumeration value="Seaweed Standards Committee"/>
        </xsd:restriction>
      </xsd:simpleType>
    </xsd:element>
    <xsd:element name="Agenda_x0020_Item" ma:index="12" nillable="true" ma:displayName="Agenda Item" ma:internalName="Agenda_x0020_Item" ma:readOnly="false">
      <xsd:simpleType>
        <xsd:restriction base="dms:Text"/>
      </xsd:simpleType>
    </xsd:element>
    <xsd:element name="Reference_x0020_ID_x0020_Number" ma:index="13" nillable="true" ma:displayName="Reference ID Number" ma:hidden="true" ma:internalName="Reference_x0020_ID_x0020_Number" ma:readOnly="false">
      <xsd:simpleType>
        <xsd:restriction base="dms:Text">
          <xsd:maxLength value="255"/>
        </xsd:restriction>
      </xsd:simpleType>
    </xsd:element>
    <xsd:element name="Meeting_x0020_Name" ma:index="14" nillable="true" ma:displayName="Meeting Name" ma:hidden="true" ma:internalName="Meeting_x0020_Name" ma:readOnly="false">
      <xsd:simpleType>
        <xsd:restriction base="dms:Text"/>
      </xsd:simpleType>
    </xsd:element>
    <xsd:element name="Standards_x0020_Team" ma:index="25" nillable="true" ma:displayName="Standards Team" ma:hidden="true" ma:internalName="Standards_x0020_Team" ma:readOnly="false">
      <xsd:complexType>
        <xsd:complexContent>
          <xsd:extension base="dms:MultiChoice">
            <xsd:sequence>
              <xsd:element name="Value" maxOccurs="unbounded" minOccurs="0" nillable="true">
                <xsd:simpleType>
                  <xsd:restriction base="dms:Choice">
                    <xsd:enumeration value="N/A"/>
                    <xsd:enumeration value="Developing World"/>
                    <xsd:enumeration value="Fisheries"/>
                    <xsd:enumeration value="Policy"/>
                    <xsd:enumeration value="Product Integrity"/>
                    <xsd:enumeration value="RCT"/>
                    <xsd:enumeration value="Standards"/>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f4b8a4b-0cfc-4c20-846f-ea898def5f0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851d30d-c6d0-4464-b384-c05a48a0bcfe}" ma:internalName="TaxCatchAll" ma:showField="CatchAllData" ma:web="df4b8a4b-0cfc-4c20-846f-ea898def5f03">
      <xsd:complexType>
        <xsd:complexContent>
          <xsd:extension base="dms:MultiChoiceLookup">
            <xsd:sequence>
              <xsd:element name="Value" type="dms:Lookup" maxOccurs="unbounded" minOccurs="0" nillable="true"/>
            </xsd:sequence>
          </xsd:extension>
        </xsd:complexContent>
      </xsd:complexType>
    </xsd:element>
    <xsd:element name="TaxCatchAllLabel" ma:index="19" nillable="true" ma:displayName="Taxonomy Catch All Column1" ma:hidden="true" ma:list="{0851d30d-c6d0-4464-b384-c05a48a0bcfe}" ma:internalName="TaxCatchAllLabel" ma:readOnly="true" ma:showField="CatchAllDataLabel" ma:web="df4b8a4b-0cfc-4c20-846f-ea898def5f03">
      <xsd:complexType>
        <xsd:complexContent>
          <xsd:extension base="dms:MultiChoiceLookup">
            <xsd:sequence>
              <xsd:element name="Value" type="dms:Lookup" maxOccurs="unbounded" minOccurs="0" nillable="true"/>
            </xsd:sequence>
          </xsd:extension>
        </xsd:complexContent>
      </xsd:complexType>
    </xsd:element>
    <xsd:element name="gd34c2accb944e67adccaba771898deb" ma:index="21" ma:taxonomy="true" ma:internalName="gd34c2accb944e67adccaba771898deb" ma:taxonomyFieldName="Standards_x0020_Doc_x0020_Type1" ma:displayName="Standards Doc Type" ma:readOnly="false" ma:default="" ma:fieldId="{0d34c2ac-cb94-4e67-adcc-aba771898deb}" ma:sspId="1b199611-8856-41f6-9a1b-e76f78ab8edd" ma:termSetId="bc3b6c76-07c1-48cb-a08d-f0710944d524" ma:anchorId="00000000-0000-0000-0000-000000000000" ma:open="false" ma:isKeyword="false">
      <xsd:complexType>
        <xsd:sequence>
          <xsd:element ref="pc:Terms" minOccurs="0" maxOccurs="1"/>
        </xsd:sequence>
      </xsd:complexType>
    </xsd:element>
    <xsd:element name="n28856ef36e142d2acdcea917f605f78" ma:index="23" nillable="true" ma:taxonomy="true" ma:internalName="n28856ef36e142d2acdcea917f605f78" ma:taxonomyFieldName="Comms_x0020_Doc_x0020_Type" ma:displayName="Comms Doc Type" ma:readOnly="false" ma:default="" ma:fieldId="{728856ef-36e1-42d2-acdc-ea917f605f78}" ma:sspId="1b199611-8856-41f6-9a1b-e76f78ab8edd" ma:termSetId="bc3b6c76-07c1-48cb-a08d-f0710944d524" ma:anchorId="3673fa65-ab5f-42a4-a760-93fc71f979fb" ma:open="false" ma:isKeyword="false">
      <xsd:complexType>
        <xsd:sequence>
          <xsd:element ref="pc:Terms" minOccurs="0" maxOccurs="1"/>
        </xsd:sequence>
      </xsd:complexType>
    </xsd:element>
    <xsd:element name="e169fb8ca9304a9c8e798ec8ba71f891" ma:index="26" nillable="true" ma:taxonomy="true" ma:internalName="e169fb8ca9304a9c8e798ec8ba71f891" ma:taxonomyFieldName="Meeting_x0020_Name_x0020_Meta" ma:displayName="Meeting Name Meta" ma:default="" ma:fieldId="{e169fb8c-a930-4a9c-8e79-8ec8ba71f891}" ma:sspId="1b199611-8856-41f6-9a1b-e76f78ab8edd" ma:termSetId="e0a8bba1-93b7-4a5d-84ee-7d460d83040c" ma:anchorId="00000000-0000-0000-0000-000000000000" ma:open="true" ma:isKeyword="false">
      <xsd:complexType>
        <xsd:sequence>
          <xsd:element ref="pc:Terms" minOccurs="0" maxOccurs="1"/>
        </xsd:sequence>
      </xsd:complexType>
    </xsd:element>
    <xsd:element name="d272b355dc074d35ab4accda223657ae" ma:index="27" ma:taxonomy="true" ma:internalName="d272b355dc074d35ab4accda223657ae" ma:taxonomyFieldName="Project_x0020_Name" ma:displayName="Project Name" ma:readOnly="false" ma:default="" ma:fieldId="{d272b355-dc07-4d35-ab4a-ccda223657ae}" ma:sspId="1b199611-8856-41f6-9a1b-e76f78ab8edd" ma:termSetId="44e3f15c-d69b-4397-a2f1-e90b3f6c4d03" ma:anchorId="875be43a-ec1d-48dc-b538-4351cf16ff5e" ma:open="true" ma:isKeyword="false">
      <xsd:complexType>
        <xsd:sequence>
          <xsd:element ref="pc:Terms" minOccurs="0" maxOccurs="1"/>
        </xsd:sequence>
      </xsd:complexType>
    </xsd:element>
    <xsd:element name="_dlc_DocId" ma:index="28" nillable="true" ma:displayName="Document ID Value" ma:description="The value of the document ID assigned to this item." ma:internalName="_dlc_DocId" ma:readOnly="true">
      <xsd:simpleType>
        <xsd:restriction base="dms:Text"/>
      </xsd:simpleType>
    </xsd:element>
    <xsd:element name="_dlc_DocIdUrl" ma:index="2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9cc9aa4-8199-4288-8a76-9798b9659fd2" elementFormDefault="qualified">
    <xsd:import namespace="http://schemas.microsoft.com/office/2006/documentManagement/types"/>
    <xsd:import namespace="http://schemas.microsoft.com/office/infopath/2007/PartnerControls"/>
    <xsd:element name="g81ef569017444c18994d7eb6af51100" ma:index="31" nillable="true" ma:taxonomy="true" ma:internalName="g81ef569017444c18994d7eb6af51100" ma:taxonomyFieldName="FSR_x0020_Topic" ma:displayName="Topic" ma:default="" ma:fieldId="{081ef569-0174-44c1-8994-d7eb6af51100}" ma:sspId="1b199611-8856-41f6-9a1b-e76f78ab8edd" ma:termSetId="9f269afa-e888-4665-94a2-97a88fbf567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3"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de5c51-8d3b-4c03-aded-9ab6e589b0dc" elementFormDefault="qualified">
    <xsd:import namespace="http://schemas.microsoft.com/office/2006/documentManagement/types"/>
    <xsd:import namespace="http://schemas.microsoft.com/office/infopath/2007/PartnerControls"/>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LengthInSeconds" ma:index="3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Year xmlns="DF4B8A4B-0CFC-4C20-846F-EA898DEF5F03">2022</Year>
    <Q_x0020_Month xmlns="DF4B8A4B-0CFC-4C20-846F-EA898DEF5F03">07. October</Q_x0020_Month>
    <Project_x0020_Lead xmlns="DF4B8A4B-0CFC-4C20-846F-EA898DEF5F03">
      <UserInfo>
        <DisplayName>Kate Dewar</DisplayName>
        <AccountId>400</AccountId>
        <AccountType/>
      </UserInfo>
    </Project_x0020_Lead>
    <Policy_x0020_Status xmlns="DF4B8A4B-0CFC-4C20-846F-EA898DEF5F03">Draft</Policy_x0020_Status>
    <Meeting_x0020_Date xmlns="DF4B8A4B-0CFC-4C20-846F-EA898DEF5F03" xsi:nil="true"/>
    <TaxCatchAll xmlns="df4b8a4b-0cfc-4c20-846f-ea898def5f03">
      <Value>73</Value>
      <Value>282</Value>
      <Value>812</Value>
    </TaxCatchAll>
    <Internal xmlns="DF4B8A4B-0CFC-4C20-846F-EA898DEF5F03">false</Internal>
    <d272b355dc074d35ab4accda223657ae xmlns="df4b8a4b-0cfc-4c20-846f-ea898def5f03">
      <Terms xmlns="http://schemas.microsoft.com/office/infopath/2007/PartnerControls">
        <TermInfo xmlns="http://schemas.microsoft.com/office/infopath/2007/PartnerControls">
          <TermName xmlns="http://schemas.microsoft.com/office/infopath/2007/PartnerControls">Forms and Templates</TermName>
          <TermId xmlns="http://schemas.microsoft.com/office/infopath/2007/PartnerControls">41b772d6-a41f-4d02-958f-381b9ff4b42f</TermId>
        </TermInfo>
      </Terms>
    </d272b355dc074d35ab4accda223657ae>
    <gd34c2accb944e67adccaba771898deb xmlns="df4b8a4b-0cfc-4c20-846f-ea898def5f03">
      <Terms xmlns="http://schemas.microsoft.com/office/infopath/2007/PartnerControls">
        <TermInfo xmlns="http://schemas.microsoft.com/office/infopath/2007/PartnerControls">
          <TermName xmlns="http://schemas.microsoft.com/office/infopath/2007/PartnerControls">Scheme Document</TermName>
          <TermId xmlns="http://schemas.microsoft.com/office/infopath/2007/PartnerControls">06569f6e-4ae0-49c6-87ba-c89c0bc72842</TermId>
        </TermInfo>
      </Terms>
    </gd34c2accb944e67adccaba771898deb>
    <e169fb8ca9304a9c8e798ec8ba71f891 xmlns="df4b8a4b-0cfc-4c20-846f-ea898def5f03">
      <Terms xmlns="http://schemas.microsoft.com/office/infopath/2007/PartnerControls"/>
    </e169fb8ca9304a9c8e798ec8ba71f891>
    <_dlc_DocId xmlns="df4b8a4b-0cfc-4c20-846f-ea898def5f03">MSCSCIENCE-1007066154-1982</_dlc_DocId>
    <_dlc_DocIdUrl xmlns="df4b8a4b-0cfc-4c20-846f-ea898def5f03">
      <Url>https://marinestewardshipcouncil.sharepoint.com/sites/standards/FSR/_layouts/15/DocIdRedir.aspx?ID=MSCSCIENCE-1007066154-1982</Url>
      <Description>MSCSCIENCE-1007066154-1982</Description>
    </_dlc_DocIdUrl>
    <Agenda_x0020_Item xmlns="DF4B8A4B-0CFC-4C20-846F-EA898DEF5F03" xsi:nil="true"/>
    <Governance_x0020_Body xmlns="DF4B8A4B-0CFC-4C20-846F-EA898DEF5F03" xsi:nil="true"/>
    <Standards_x0020_Team xmlns="DF4B8A4B-0CFC-4C20-846F-EA898DEF5F03">
      <Value>Developing World</Value>
    </Standards_x0020_Team>
    <g81ef569017444c18994d7eb6af51100 xmlns="39cc9aa4-8199-4288-8a76-9798b9659fd2">
      <Terms xmlns="http://schemas.microsoft.com/office/infopath/2007/PartnerControls"/>
    </g81ef569017444c18994d7eb6af51100>
    <IconOverlay xmlns="http://schemas.microsoft.com/sharepoint/v4" xsi:nil="true"/>
    <n28856ef36e142d2acdcea917f605f78 xmlns="df4b8a4b-0cfc-4c20-846f-ea898def5f03">
      <Terms xmlns="http://schemas.microsoft.com/office/infopath/2007/PartnerControls">
        <TermInfo xmlns="http://schemas.microsoft.com/office/infopath/2007/PartnerControls">
          <TermName xmlns="http://schemas.microsoft.com/office/infopath/2007/PartnerControls">Publication</TermName>
          <TermId xmlns="http://schemas.microsoft.com/office/infopath/2007/PartnerControls">019bd25a-55cb-49ee-ac77-2693a7f2640e</TermId>
        </TermInfo>
      </Terms>
    </n28856ef36e142d2acdcea917f605f78>
    <Reference_x0020_ID_x0020_Number xmlns="DF4B8A4B-0CFC-4C20-846F-EA898DEF5F03" xsi:nil="true"/>
    <Meeting_x0020_Name xmlns="DF4B8A4B-0CFC-4C20-846F-EA898DEF5F0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4945BA-881F-44F3-B1AB-31FCE67AD0BE}"/>
</file>

<file path=customXml/itemProps2.xml><?xml version="1.0" encoding="utf-8"?>
<ds:datastoreItem xmlns:ds="http://schemas.openxmlformats.org/officeDocument/2006/customXml" ds:itemID="{CFE806BD-169A-42A8-9F4F-FDA90D1394B0}"/>
</file>

<file path=customXml/itemProps3.xml><?xml version="1.0" encoding="utf-8"?>
<ds:datastoreItem xmlns:ds="http://schemas.openxmlformats.org/officeDocument/2006/customXml" ds:itemID="{D1F173EA-9DB6-4BF3-8D6A-36682579E828}"/>
</file>

<file path=customXml/itemProps4.xml><?xml version="1.0" encoding="utf-8"?>
<ds:datastoreItem xmlns:ds="http://schemas.openxmlformats.org/officeDocument/2006/customXml" ds:itemID="{1FC319DE-0C18-40DB-9A23-D61FD7F0503C}"/>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Revision Draft</dc:title>
  <dc:subject/>
  <dc:creator>Peter.Hair@msc.org</dc:creator>
  <cp:keywords/>
  <dc:description/>
  <cp:lastModifiedBy>Amanda Lejbowicz</cp:lastModifiedBy>
  <cp:revision/>
  <dcterms:created xsi:type="dcterms:W3CDTF">2013-05-08T10:03:44Z</dcterms:created>
  <dcterms:modified xsi:type="dcterms:W3CDTF">2023-04-27T14:49:17Z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0x0101000ABD0346977A1C4DA3191955390F333D00017EBDF15A323C48ADD4BB3C51524406</vt:lpwstr>
  </property>
  <property fmtid="{D5CDD505-2E9C-101B-9397-08002B2CF9AE}" pid="3" name="Comms Doc Type">
    <vt:lpwstr>73;#Publication|019bd25a-55cb-49ee-ac77-2693a7f2640e</vt:lpwstr>
  </property>
  <property fmtid="{D5CDD505-2E9C-101B-9397-08002B2CF9AE}" pid="4" name="MSCLocation">
    <vt:lpwstr>2;#Global|884f2976-6ea8-46b7-bd2e-687efde62a06</vt:lpwstr>
  </property>
  <property fmtid="{D5CDD505-2E9C-101B-9397-08002B2CF9AE}" pid="5" name="Standards Doc Type1">
    <vt:lpwstr>282;#Scheme Document|06569f6e-4ae0-49c6-87ba-c89c0bc72842</vt:lpwstr>
  </property>
  <property fmtid="{D5CDD505-2E9C-101B-9397-08002B2CF9AE}" pid="6" name="Project Name">
    <vt:lpwstr>812;#Forms and Templates|41b772d6-a41f-4d02-958f-381b9ff4b42f</vt:lpwstr>
  </property>
  <property fmtid="{D5CDD505-2E9C-101B-9397-08002B2CF9AE}" pid="7" name="Audience">
    <vt:lpwstr/>
  </property>
  <property fmtid="{D5CDD505-2E9C-101B-9397-08002B2CF9AE}" pid="8" name="MSCLanguage">
    <vt:lpwstr/>
  </property>
  <property fmtid="{D5CDD505-2E9C-101B-9397-08002B2CF9AE}" pid="9" name="Standards Team">
    <vt:lpwstr>;#Developing World;#</vt:lpwstr>
  </property>
  <property fmtid="{D5CDD505-2E9C-101B-9397-08002B2CF9AE}" pid="10" name="j8c27d305b464c5e9c116475e910c670">
    <vt:lpwstr>Global|884f2976-6ea8-46b7-bd2e-687efde62a06</vt:lpwstr>
  </property>
  <property fmtid="{D5CDD505-2E9C-101B-9397-08002B2CF9AE}" pid="11" name="Meeting Name Meta">
    <vt:lpwstr/>
  </property>
  <property fmtid="{D5CDD505-2E9C-101B-9397-08002B2CF9AE}" pid="12" name="Internal Workgin">
    <vt:lpwstr/>
  </property>
  <property fmtid="{D5CDD505-2E9C-101B-9397-08002B2CF9AE}" pid="13" name="a210def78feb4e55ae1dd057dd3c0ccd">
    <vt:lpwstr/>
  </property>
  <property fmtid="{D5CDD505-2E9C-101B-9397-08002B2CF9AE}" pid="14" name="n28856ef36e142d2acdcea917f605f78">
    <vt:lpwstr>Publication|019bd25a-55cb-49ee-ac77-2693a7f2640e</vt:lpwstr>
  </property>
  <property fmtid="{D5CDD505-2E9C-101B-9397-08002B2CF9AE}" pid="15" name="_dlc_DocIdItemGuid">
    <vt:lpwstr>58d7fe8f-23c3-4694-a658-f06239df2ffb</vt:lpwstr>
  </property>
  <property fmtid="{D5CDD505-2E9C-101B-9397-08002B2CF9AE}" pid="16" name="source_item_id">
    <vt:lpwstr>65</vt:lpwstr>
  </property>
  <property fmtid="{D5CDD505-2E9C-101B-9397-08002B2CF9AE}" pid="17" name="Topic">
    <vt:lpwstr/>
  </property>
  <property fmtid="{D5CDD505-2E9C-101B-9397-08002B2CF9AE}" pid="18" name="Confidential">
    <vt:bool>false</vt:bool>
  </property>
  <property fmtid="{D5CDD505-2E9C-101B-9397-08002B2CF9AE}" pid="19" name="Related_x0020_Organisation">
    <vt:lpwstr/>
  </property>
  <property fmtid="{D5CDD505-2E9C-101B-9397-08002B2CF9AE}" pid="20" name="l29e2e3957444b3bb394a39e24466132">
    <vt:lpwstr/>
  </property>
  <property fmtid="{D5CDD505-2E9C-101B-9397-08002B2CF9AE}" pid="21" name="Related Organisation">
    <vt:lpwstr/>
  </property>
  <property fmtid="{D5CDD505-2E9C-101B-9397-08002B2CF9AE}" pid="22" name="CAB">
    <vt:lpwstr/>
  </property>
  <property fmtid="{D5CDD505-2E9C-101B-9397-08002B2CF9AE}" pid="23" name="ga0d59f49781428386856d7ea5cf63fe">
    <vt:lpwstr/>
  </property>
  <property fmtid="{D5CDD505-2E9C-101B-9397-08002B2CF9AE}" pid="24" name="Fishery_x0020_Code">
    <vt:lpwstr/>
  </property>
  <property fmtid="{D5CDD505-2E9C-101B-9397-08002B2CF9AE}" pid="25" name="fbde0561342a4a9991b074e2dffa29f1">
    <vt:lpwstr/>
  </property>
  <property fmtid="{D5CDD505-2E9C-101B-9397-08002B2CF9AE}" pid="26" name="Fishery_x0020_Name">
    <vt:lpwstr/>
  </property>
  <property fmtid="{D5CDD505-2E9C-101B-9397-08002B2CF9AE}" pid="27" name="FSR Topic">
    <vt:lpwstr/>
  </property>
  <property fmtid="{D5CDD505-2E9C-101B-9397-08002B2CF9AE}" pid="28" name="pe19571c904349bd9989241b2030d276">
    <vt:lpwstr/>
  </property>
  <property fmtid="{D5CDD505-2E9C-101B-9397-08002B2CF9AE}" pid="29" name="Fishery Code">
    <vt:lpwstr/>
  </property>
  <property fmtid="{D5CDD505-2E9C-101B-9397-08002B2CF9AE}" pid="30" name="Fishery Name">
    <vt:lpwstr/>
  </property>
  <property fmtid="{D5CDD505-2E9C-101B-9397-08002B2CF9AE}" pid="31" name="SharedWithUsers">
    <vt:lpwstr>877;#Nicole Ryan</vt:lpwstr>
  </property>
</Properties>
</file>